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Zakładka nr 1" sheetId="1" r:id="rId1"/>
    <sheet name="Zakładka nr 2" sheetId="2" r:id="rId2"/>
    <sheet name="Zakładka nr 3" sheetId="3" r:id="rId3"/>
    <sheet name="Zakładka nr 4" sheetId="4" r:id="rId4"/>
  </sheets>
  <definedNames/>
  <calcPr fullCalcOnLoad="1"/>
</workbook>
</file>

<file path=xl/sharedStrings.xml><?xml version="1.0" encoding="utf-8"?>
<sst xmlns="http://schemas.openxmlformats.org/spreadsheetml/2006/main" count="803" uniqueCount="300">
  <si>
    <t>L.p.</t>
  </si>
  <si>
    <t>Przedmiot ubezpieczenia</t>
  </si>
  <si>
    <t>Wyposażenie i urządzenia</t>
  </si>
  <si>
    <t>1.</t>
  </si>
  <si>
    <t>2.</t>
  </si>
  <si>
    <t>3.</t>
  </si>
  <si>
    <t>Sprzęt elektroniczny przenośny</t>
  </si>
  <si>
    <t>4.</t>
  </si>
  <si>
    <t>5.</t>
  </si>
  <si>
    <t>6.</t>
  </si>
  <si>
    <t>Sprzęt elektroniczny stacjonarny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</si>
  <si>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</si>
  <si>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</si>
  <si>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</si>
  <si>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</si>
  <si>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</si>
  <si>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</si>
  <si>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</si>
  <si>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</si>
  <si>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</si>
  <si>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</si>
  <si>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</si>
  <si>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</si>
  <si>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</si>
  <si>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</si>
  <si>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</si>
  <si>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</si>
  <si>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</si>
  <si>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</si>
  <si>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</si>
  <si>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</si>
  <si>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</si>
  <si>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</si>
  <si>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</si>
  <si>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</si>
  <si>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</si>
  <si>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</si>
  <si>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</si>
  <si>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</si>
  <si>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</si>
  <si>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Kserokopiarki i urządzenia wielofunkcyjne</t>
  </si>
  <si>
    <t>Powierzchnia użytkowa</t>
  </si>
  <si>
    <t xml:space="preserve">Materiał </t>
  </si>
  <si>
    <t>ścian</t>
  </si>
  <si>
    <t>stropów</t>
  </si>
  <si>
    <t>kostrukcji dachu</t>
  </si>
  <si>
    <t>pokrycje dachu</t>
  </si>
  <si>
    <t>cegła</t>
  </si>
  <si>
    <t>-</t>
  </si>
  <si>
    <t>blacha</t>
  </si>
  <si>
    <t>Rok budowy</t>
  </si>
  <si>
    <t>beton</t>
  </si>
  <si>
    <t>Nr rej.</t>
  </si>
  <si>
    <t>Marka</t>
  </si>
  <si>
    <t>Rodzaj</t>
  </si>
  <si>
    <t>Nr nadwozia</t>
  </si>
  <si>
    <t>papa</t>
  </si>
  <si>
    <t>Suma ubezpieczenia</t>
  </si>
  <si>
    <t xml:space="preserve">Sprzęt elektroniczny stacjonarny </t>
  </si>
  <si>
    <t>1. Urząd Gminy</t>
  </si>
  <si>
    <t>murowany</t>
  </si>
  <si>
    <t>Liczba miejsc</t>
  </si>
  <si>
    <t>Aktualna suma AC</t>
  </si>
  <si>
    <t>OC</t>
  </si>
  <si>
    <t>AC</t>
  </si>
  <si>
    <t>NNW</t>
  </si>
  <si>
    <t>Ubezpieczający</t>
  </si>
  <si>
    <t>Ubezpieczony</t>
  </si>
  <si>
    <t>ciężarowy</t>
  </si>
  <si>
    <t>2. Gminny Ośrodek Pomocy Społecznej</t>
  </si>
  <si>
    <t>betonowe</t>
  </si>
  <si>
    <t>brak</t>
  </si>
  <si>
    <t>Budynek Urzedu Gminy - nowy</t>
  </si>
  <si>
    <t>strpodachu</t>
  </si>
  <si>
    <t>beton- murowane</t>
  </si>
  <si>
    <t>Budynek Urzedu Gminy - stary</t>
  </si>
  <si>
    <t>lata 70 XX wieku</t>
  </si>
  <si>
    <t>suporex</t>
  </si>
  <si>
    <t>Budynek Ośrodka Zdrowia</t>
  </si>
  <si>
    <t>drewniane belki</t>
  </si>
  <si>
    <t>Budynek mieszkalny po byłej szkole w Pańkowie</t>
  </si>
  <si>
    <t>Budynek mieszkalny po byłej szkole w Hucie Tarnawskiej</t>
  </si>
  <si>
    <t>drewniany</t>
  </si>
  <si>
    <t>drewnine belki</t>
  </si>
  <si>
    <t>drewniane krokwie</t>
  </si>
  <si>
    <t>Budynek remizo - świetlicy w Klocówce</t>
  </si>
  <si>
    <t>Budynek remizo - świetlicy w Wieprzowie II</t>
  </si>
  <si>
    <t>Budynek remizo - świetlicy w Niemirówku</t>
  </si>
  <si>
    <t>Budynek remizo - świetlicy w Tarnawatce - Tartaku</t>
  </si>
  <si>
    <t>betonowy</t>
  </si>
  <si>
    <t>eternit</t>
  </si>
  <si>
    <t>19.</t>
  </si>
  <si>
    <t>35.</t>
  </si>
  <si>
    <t>Remizo - świetlica w Niemirówku Kolonii</t>
  </si>
  <si>
    <t>Remizo - świetlica w Pańkowie</t>
  </si>
  <si>
    <t>Świetlica wiejska w Suminie</t>
  </si>
  <si>
    <t>Przyłącza gazowe do budynków: Ośrodka zdrowia, Szkoły podstawowej w Tarnawatce</t>
  </si>
  <si>
    <t>Plac zabaw dla dzieci w miejscowości Tyminie</t>
  </si>
  <si>
    <t>Plac zabaw dla dzieci w miejscowości Tarnawatka</t>
  </si>
  <si>
    <t>Plac zabaw dla dzieci w miejscowości Tarnawatka Tartak</t>
  </si>
  <si>
    <t>Plac zabaw dla dzieci w miejscowości Huta Tarnawacka</t>
  </si>
  <si>
    <t>Miejsce spotkań integracyjnych w miejscowości Tarnawatka Tartak</t>
  </si>
  <si>
    <t>40.</t>
  </si>
  <si>
    <t>Szkoła podstawowa w Tarnawatce</t>
  </si>
  <si>
    <t>Boisko szkolne</t>
  </si>
  <si>
    <t>Ogrodzenie szkoły</t>
  </si>
  <si>
    <t>Oświetlenie boiska</t>
  </si>
  <si>
    <t>Plac zabaw dla dzieci</t>
  </si>
  <si>
    <t>Sprzet elektorniczny przenośny</t>
  </si>
  <si>
    <t>Tablice interaktywne</t>
  </si>
  <si>
    <t>Budynek szkoły</t>
  </si>
  <si>
    <t>Budynek świetlicy w Tyminie*</t>
  </si>
  <si>
    <t>Budynek oczyszczalni ścieków w Tarnawatce*</t>
  </si>
  <si>
    <t>Budynek hydroforni w Tarnawatce wraz z siecią*</t>
  </si>
  <si>
    <t>Budynek Hydroforni w Niemirówku wraz z siecią*</t>
  </si>
  <si>
    <t>Rok prod.</t>
  </si>
  <si>
    <t xml:space="preserve">GOMAR GPJ 1/04 </t>
  </si>
  <si>
    <t>Gmina Tarnawtka
Ul. Lubelska 39
22- 604 Tarnawatka
NIP: 921-19-81-850
REGON: 950368983</t>
  </si>
  <si>
    <t>R244L11009378</t>
  </si>
  <si>
    <t>Gmina Tarnawtka
Ul. Lubelska 39
22- 604 Tarnawatka
NIP: 921-19-81-850
REGON: 950368984</t>
  </si>
  <si>
    <t>Fiat Doblo</t>
  </si>
  <si>
    <t>ZFA 22300005542494</t>
  </si>
  <si>
    <t>Gmina Tarnawtka
Ul. Lubelska 39
22- 604 Tarnawatka
NIP: 921-19-81-850
REGON: 950368985</t>
  </si>
  <si>
    <t>Gmina Tarnawtka
Ul. Lubelska 39
22- 604 Tarnawatka
NIP: 921-19-81-850
REGON: 950368986</t>
  </si>
  <si>
    <t>WDB9763641L502182</t>
  </si>
  <si>
    <t>Gmina Tarnawtka
Ul. Lubelska 39
22- 604 Tarnawatka
NIP: 921-19-81-850
REGON: 950368987</t>
  </si>
  <si>
    <t>Wózek widłowy CPQD15MW20</t>
  </si>
  <si>
    <t>b/d</t>
  </si>
  <si>
    <t>000P1F4J32MC02552</t>
  </si>
  <si>
    <t>Przyczpka lekka Sam</t>
  </si>
  <si>
    <t>ZA6100593</t>
  </si>
  <si>
    <t>Gmina Tarnawtka
Ul. Lubelska 39
22- 604 Tarnawatka
NIP: 921-19-81-850
REGON: 950368991</t>
  </si>
  <si>
    <t>Nazwa budynku</t>
  </si>
  <si>
    <t xml:space="preserve">Zabezpieczenia przeciwkradzieżowe </t>
  </si>
  <si>
    <t>Zabezpieczenia przciwpożarowe</t>
  </si>
  <si>
    <t>Zgodne z przepisami ppoż: 11 gaśnic i 1 hydrant zewnętrzny</t>
  </si>
  <si>
    <t>Zgodne z przepisami ppoż: 7 gaśnic i 1 hydrant zewnętrzny</t>
  </si>
  <si>
    <t>Zgodne z przepisami ppoż: 1 gaśnica i 1 hydrant zewnętrzny</t>
  </si>
  <si>
    <t xml:space="preserve">Zgodne z przepisami ppoż: 2 gaśnice i 1 hydrant zewnętrzny </t>
  </si>
  <si>
    <t xml:space="preserve">Zgodne z przepisami ppoż: 1 gaśnica </t>
  </si>
  <si>
    <t>2 zamki wielozastawkowe oraz system alarmujący służby z całodobową ochroną</t>
  </si>
  <si>
    <t xml:space="preserve">2 zamki wielozastawkowe </t>
  </si>
  <si>
    <t>Zgodne z przepisami ppoż: 8 gaśnic i 2 hydranty wewnętrzne</t>
  </si>
  <si>
    <t>Zgodne z przepisami ppoż: 5 gaśnice</t>
  </si>
  <si>
    <t>2 zamki wielozastawkowe, okratowane okna w budynku, monitoring oraz system alarmujący służby z całdobową ochroną</t>
  </si>
  <si>
    <t>2 zamki wielozastawkowe, okratowane okna w budynku</t>
  </si>
  <si>
    <t>Remizo- Świetlica Pauczne</t>
  </si>
  <si>
    <t>warstwa płytowa</t>
  </si>
  <si>
    <t>Budynek usługowy Tarnawatka</t>
  </si>
  <si>
    <t>cegła czerwona</t>
  </si>
  <si>
    <t>Plac zabaw w miejscowości Klocówka</t>
  </si>
  <si>
    <t>Miejsce spotkań i plac zabaw w miejscowości Pańków</t>
  </si>
  <si>
    <t>Plac zabaw w miejscowości Niemirówek</t>
  </si>
  <si>
    <t>Miejsce spotkań i plac zabaw w miejscowości Dąbrowa Tarnawacka</t>
  </si>
  <si>
    <t>Plac zabaw w miejscowości Paucze</t>
  </si>
  <si>
    <t>Plac zabaw w miejscowości Wieprzów Ordynacki</t>
  </si>
  <si>
    <t>Plac zabaw w miejscowości Sumin</t>
  </si>
  <si>
    <t>Rioned HD 50S</t>
  </si>
  <si>
    <t>XL9HP500106009238</t>
  </si>
  <si>
    <t>Zgodne z przepisami ppoż: 2 gaśnice, 1 hydrant zewnętrzny</t>
  </si>
  <si>
    <t xml:space="preserve">Zgodne z przepisami ppoż: 1 gaśnica i 1 hydrant zewnętrzny </t>
  </si>
  <si>
    <t xml:space="preserve">Zgodne z przepisami ppoż: 5 gaśnic i 1 hydrant zewnętrzny </t>
  </si>
  <si>
    <t>Remizo - Świetlica wiejska Pauczne</t>
  </si>
  <si>
    <t xml:space="preserve">Zgodne z przepisami ppoż: 3 gaśnice </t>
  </si>
  <si>
    <t xml:space="preserve">2 zamki wielozastawkowe, okratowane okna w budynku </t>
  </si>
  <si>
    <t>3. Gminna Biblioteka Publiczna w Tarnawatce</t>
  </si>
  <si>
    <t>3. Gminna Biblioteka Publiczna</t>
  </si>
  <si>
    <t>Wyposazenie i urządzenia</t>
  </si>
  <si>
    <t>4. Zespół Szkół i Przedszkola</t>
  </si>
  <si>
    <t>Klinkier przęsła matalowe</t>
  </si>
  <si>
    <t>4. Zespół Szkół i Przedszkole</t>
  </si>
  <si>
    <t>5. Szkoła Podstawowa w Hucie Tarnawackiej</t>
  </si>
  <si>
    <t>Zgodne z przepisami ppoż: 4 gaśnice i 3 hydranty wewnętrzne</t>
  </si>
  <si>
    <t>specjalny pożarniczy</t>
  </si>
  <si>
    <t>pojemność / ładowność</t>
  </si>
  <si>
    <t>FSC Starachowice Star 244L</t>
  </si>
  <si>
    <t>Jelcz 004</t>
  </si>
  <si>
    <t>OSP Wieprzowie
Wieprzów Tarnawacki 24A
22-600 Tomaszów Lub.
REGON: 951080882</t>
  </si>
  <si>
    <t>Mercedes- Benz Atego 1329 AF</t>
  </si>
  <si>
    <t>Ochotnicza Straż Pożarna Tarnawatka
Tarnawatka 20
22- 604 Tarnawatka
REGON: 950438904</t>
  </si>
  <si>
    <t>Urząd Gminy Tarnawatka
Ul. Lubelska 39
22-604 Tarnawatka
REGON: 000999191</t>
  </si>
  <si>
    <t>ZETOR Proxima 65</t>
  </si>
  <si>
    <t>ciągnik roniczy</t>
  </si>
  <si>
    <t>przyczepa ciężarowa rolnicza</t>
  </si>
  <si>
    <t>4000 kg</t>
  </si>
  <si>
    <t>SU90404PR11GR3002</t>
  </si>
  <si>
    <t>POMOT T 507</t>
  </si>
  <si>
    <t>przyczepa ciężarowa rolnicza - ascenizacyjna</t>
  </si>
  <si>
    <t>5000 kg</t>
  </si>
  <si>
    <t>przyczepa specjalna</t>
  </si>
  <si>
    <t>b.d.</t>
  </si>
  <si>
    <t>osobowy</t>
  </si>
  <si>
    <t>LTM26139</t>
  </si>
  <si>
    <t>Volkswagen Transporter</t>
  </si>
  <si>
    <t>WV1ZZZ7JZ6X023715</t>
  </si>
  <si>
    <t>Plac zabaw</t>
  </si>
  <si>
    <t>Budynek Urzędu Gminy - nowy</t>
  </si>
  <si>
    <t>Budynek Urzędu Gminy - stary</t>
  </si>
  <si>
    <t>Zgodne z przepisami ppoż: 2 gaśnice i 1 hydrant zewnętrzny</t>
  </si>
  <si>
    <t>Lokal w Tarnawatce - Tartak</t>
  </si>
  <si>
    <t>Siłownia w Hucie Tarnawackiej</t>
  </si>
  <si>
    <t>Plac zabaw w miejscowości Niemirówek Kolonia</t>
  </si>
  <si>
    <t>Plac zabaw ul. Jasna Tarnawatka</t>
  </si>
  <si>
    <t>Plac zabaw i urządzenia fitness razem z ogrodzeniem i nawierzchnią w Wieprzowie Tarnawackim</t>
  </si>
  <si>
    <t>Oświetlenie uliczne na terenie Gminy</t>
  </si>
  <si>
    <t>2013-2018</t>
  </si>
  <si>
    <t>500 kg</t>
  </si>
  <si>
    <t>Miejsce spotkań i plac zabaw dla dzieci w miejscowości Podhucie</t>
  </si>
  <si>
    <t>Przedszkole w Tarnawatce</t>
  </si>
  <si>
    <t>Hala gimnastyczna w Tarnawatce*</t>
  </si>
  <si>
    <t>2 zamki wielozastawkowe,  system alarmujący służby z całdobową ochroną</t>
  </si>
  <si>
    <t>2 zamki wielozastawkowe, okratowane okna w budynku,  system alarmujący służby z całdobową ochroną</t>
  </si>
  <si>
    <t>Załącznik nr 1 do do SIWZ zakładka nr 1</t>
  </si>
  <si>
    <t>21.</t>
  </si>
  <si>
    <t>39.</t>
  </si>
  <si>
    <t>41.</t>
  </si>
  <si>
    <t>42.</t>
  </si>
  <si>
    <t>Rodzaj wartości</t>
  </si>
  <si>
    <t>WO</t>
  </si>
  <si>
    <t>KB</t>
  </si>
  <si>
    <t>Załącznik nr 1 do do SIWZ zakładka nr 2</t>
  </si>
  <si>
    <t>Załącznik nr 1 do do SIWZ zakładka nr 3</t>
  </si>
  <si>
    <t>Załącznik nr 1 do do SIWZ zakładka nr 4</t>
  </si>
  <si>
    <t>Plac zabaw przedszkolnych</t>
  </si>
  <si>
    <t>Sprzęt elektroniczny starszy niż 7 lat</t>
  </si>
  <si>
    <t>Budynek byłego gimnazjum w Tarnawatce</t>
  </si>
  <si>
    <t>Zgodne z przepisami ppoż: 5 gaśnic; 3 hydranty wewnętrzne</t>
  </si>
  <si>
    <t>Zgodne z przepisami ppoż: 4 gaśnice; 3 hydranty wewnętrzne</t>
  </si>
  <si>
    <t>Sprzęt elektroniczny bez podziału na lata</t>
  </si>
  <si>
    <t>Sprzęt nagłaśniający bez podziału na lata</t>
  </si>
  <si>
    <t xml:space="preserve">Sprzęt nagłaśniający </t>
  </si>
  <si>
    <t>Sprzęt elektroniczny przenośny bez podziału na lata</t>
  </si>
  <si>
    <t>5. Szkoła Podstawowa  w Hucie Tarnawackiej</t>
  </si>
  <si>
    <t xml:space="preserve">4. </t>
  </si>
  <si>
    <t>Sprzęt elektroniczny stacjonarny bez podziału na lata</t>
  </si>
  <si>
    <t>Sprzęt nagłaśniający</t>
  </si>
  <si>
    <t xml:space="preserve">1. </t>
  </si>
  <si>
    <t>Budynek GOK</t>
  </si>
  <si>
    <t>Beton</t>
  </si>
  <si>
    <t>Blacha</t>
  </si>
  <si>
    <t>44.</t>
  </si>
  <si>
    <t>Budynek garażu przy Urzędzie Gminy</t>
  </si>
  <si>
    <t>beton-murowane</t>
  </si>
  <si>
    <t>Budynek Szkoły Podstawowej w Wieprzowie</t>
  </si>
  <si>
    <t>Lata 30 XX Wieku</t>
  </si>
  <si>
    <t>drewno</t>
  </si>
  <si>
    <t>Budynek gospodarczy w Kunówce</t>
  </si>
  <si>
    <t>blachodachówka</t>
  </si>
  <si>
    <t>1 gaśnica</t>
  </si>
  <si>
    <t>Pustak, cegła biała</t>
  </si>
  <si>
    <t>cegła czerwona, pustak betonowy</t>
  </si>
  <si>
    <t>Magazyn materiałów budowlanych</t>
  </si>
  <si>
    <t>Lata 70 XX wieku</t>
  </si>
  <si>
    <t>Bindry metalowe</t>
  </si>
  <si>
    <t>Budynek magazynowy OHZ</t>
  </si>
  <si>
    <t>Siłownia na świeżym powietrzu dla seniorów w miejscowości Taranawatka</t>
  </si>
  <si>
    <t>Siłownia na świeżym powietrzu dla seniorów w miejscowości Taranawatka Tartak</t>
  </si>
  <si>
    <t>Plac zabaw ul. Północta Tarnawatka</t>
  </si>
  <si>
    <t>07601259</t>
  </si>
  <si>
    <t>43.</t>
  </si>
  <si>
    <t>45.</t>
  </si>
  <si>
    <t>46.</t>
  </si>
  <si>
    <t>47.</t>
  </si>
  <si>
    <t>48.</t>
  </si>
  <si>
    <t>Budynki</t>
  </si>
  <si>
    <t>Budowle</t>
  </si>
  <si>
    <t>b</t>
  </si>
  <si>
    <t>bud</t>
  </si>
  <si>
    <t>w</t>
  </si>
  <si>
    <t>e</t>
  </si>
  <si>
    <t>Sprzęt stacjonarny zdalna szkoła</t>
  </si>
  <si>
    <t>Sprzet przenośny zdalna szkoła</t>
  </si>
  <si>
    <t>s</t>
  </si>
  <si>
    <t>p</t>
  </si>
  <si>
    <t>Sprzęt stacjonarny</t>
  </si>
  <si>
    <t>Sprzęt przenośny</t>
  </si>
  <si>
    <t>LTM8G96</t>
  </si>
  <si>
    <t>LTM96AS</t>
  </si>
  <si>
    <t>LTM20KV</t>
  </si>
  <si>
    <t>LTMK787</t>
  </si>
  <si>
    <t>LTM15WC</t>
  </si>
  <si>
    <t>LTM9F04</t>
  </si>
  <si>
    <t>LTM7G67</t>
  </si>
  <si>
    <t>LTM48Y3</t>
  </si>
  <si>
    <t>LTM3P64</t>
  </si>
  <si>
    <t>KUBOTA F3090</t>
  </si>
  <si>
    <t>wolnobieżny</t>
  </si>
  <si>
    <t>nie dotyczy</t>
  </si>
  <si>
    <t>RAZEM</t>
  </si>
  <si>
    <t>18.04.2021 17.04.2023</t>
  </si>
  <si>
    <t>01.06.2021 31.05.2023</t>
  </si>
  <si>
    <t>25.09.2021 24.09.2023</t>
  </si>
  <si>
    <t>19.10.2021 18.10.2023</t>
  </si>
  <si>
    <t>13.11.2021 12.11.2023</t>
  </si>
  <si>
    <t>09.11.2021 08.11.2023</t>
  </si>
  <si>
    <t>09.12.2020 08.12.2022</t>
  </si>
  <si>
    <t>18.08.2021 17.08.2023</t>
  </si>
  <si>
    <t>05.05.2021 04.05.2023</t>
  </si>
  <si>
    <t>03.03.2021 02.03.2023</t>
  </si>
  <si>
    <t>12.03.2021 11.03.2023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</si>
</sst>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zł&quot;"/>
    <numFmt numFmtId="180" formatCode="[$-415]d\ mmmm\ yyyy"/>
    <numFmt numFmtId="181" formatCode="#,##0.00\ _z_ł"/>
    <numFmt numFmtId="182" formatCode="#,##0.00&quot; &quot;[$€-407];[Red]&quot;-&quot;#,##0.00&quot; &quot;[$€-407]"/>
    <numFmt numFmtId="183" formatCode="_-* #,##0.00\ [$zł-415]_-;\-* #,##0.00\ [$zł-415]_-;_-* &quot;-&quot;??\ [$zł-415]_-;_-@_-"/>
    <numFmt numFmtId="184" formatCode="_-* #,##0.00&quot; zł&quot;_-;\-* #,##0.00&quot; zł&quot;_-;_-* \-??&quot; zł&quot;_-;_-@_-"/>
    <numFmt numFmtId="185" formatCode="&quot; &quot;#,##0.00&quot;      &quot;;&quot;-&quot;#,##0.00&quot;      &quot;;&quot; -&quot;#&quot;      &quot;;@&quot; &quot;"/>
    <numFmt numFmtId="186" formatCode="[$-415]dddd\,\ d\ mmmm\ yy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 CE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37" fillId="0" borderId="0">
      <alignment/>
      <protection/>
    </xf>
    <xf numFmtId="182" fontId="38" fillId="0" borderId="0">
      <alignment horizontal="center"/>
      <protection/>
    </xf>
    <xf numFmtId="182" fontId="38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2" fontId="32" fillId="0" borderId="0">
      <alignment/>
      <protection/>
    </xf>
    <xf numFmtId="182" fontId="32" fillId="0" borderId="0">
      <alignment/>
      <protection/>
    </xf>
    <xf numFmtId="0" fontId="32" fillId="0" borderId="0">
      <alignment/>
      <protection/>
    </xf>
    <xf numFmtId="182" fontId="0" fillId="0" borderId="0">
      <alignment/>
      <protection/>
    </xf>
    <xf numFmtId="182" fontId="8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7" fillId="0" borderId="0">
      <alignment/>
      <protection/>
    </xf>
    <xf numFmtId="182" fontId="45" fillId="0" borderId="0">
      <alignment/>
      <protection/>
    </xf>
    <xf numFmtId="182" fontId="0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47" fillId="0" borderId="0">
      <alignment/>
      <protection/>
    </xf>
    <xf numFmtId="182" fontId="47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8" fillId="0" borderId="0" applyFill="0" applyBorder="0" applyAlignment="0" applyProtection="0"/>
    <xf numFmtId="44" fontId="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4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3" fillId="0" borderId="0" xfId="0" applyFont="1" applyAlignment="1">
      <alignment horizontal="centerContinuous"/>
    </xf>
    <xf numFmtId="174" fontId="53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0" fontId="53" fillId="0" borderId="0" xfId="0" applyFont="1" applyAlignment="1">
      <alignment/>
    </xf>
    <xf numFmtId="174" fontId="53" fillId="0" borderId="0" xfId="0" applyNumberFormat="1" applyFont="1" applyAlignment="1">
      <alignment/>
    </xf>
    <xf numFmtId="0" fontId="53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53" fillId="0" borderId="0" xfId="0" applyNumberFormat="1" applyFont="1" applyFill="1" applyAlignment="1">
      <alignment horizontal="centerContinuous"/>
    </xf>
    <xf numFmtId="9" fontId="5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wrapText="1"/>
    </xf>
    <xf numFmtId="0" fontId="53" fillId="0" borderId="0" xfId="0" applyFont="1" applyAlignment="1">
      <alignment horizontal="centerContinuous" wrapText="1"/>
    </xf>
    <xf numFmtId="0" fontId="5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3" borderId="1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 wrapText="1"/>
    </xf>
    <xf numFmtId="174" fontId="4" fillId="33" borderId="10" xfId="0" applyNumberFormat="1" applyFont="1" applyFill="1" applyBorder="1" applyAlignment="1">
      <alignment horizontal="centerContinuous"/>
    </xf>
    <xf numFmtId="0" fontId="4" fillId="35" borderId="10" xfId="0" applyFont="1" applyFill="1" applyBorder="1" applyAlignment="1">
      <alignment wrapText="1"/>
    </xf>
    <xf numFmtId="174" fontId="4" fillId="35" borderId="10" xfId="0" applyNumberFormat="1" applyFont="1" applyFill="1" applyBorder="1" applyAlignment="1">
      <alignment wrapText="1"/>
    </xf>
    <xf numFmtId="174" fontId="5" fillId="0" borderId="10" xfId="0" applyNumberFormat="1" applyFont="1" applyBorder="1" applyAlignment="1">
      <alignment wrapText="1"/>
    </xf>
    <xf numFmtId="0" fontId="4" fillId="36" borderId="10" xfId="0" applyFont="1" applyFill="1" applyBorder="1" applyAlignment="1">
      <alignment horizontal="centerContinuous"/>
    </xf>
    <xf numFmtId="174" fontId="4" fillId="36" borderId="10" xfId="0" applyNumberFormat="1" applyFont="1" applyFill="1" applyBorder="1" applyAlignment="1">
      <alignment horizontal="centerContinuous"/>
    </xf>
    <xf numFmtId="0" fontId="4" fillId="36" borderId="10" xfId="0" applyFont="1" applyFill="1" applyBorder="1" applyAlignment="1">
      <alignment wrapText="1"/>
    </xf>
    <xf numFmtId="174" fontId="4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74" fontId="5" fillId="0" borderId="10" xfId="0" applyNumberFormat="1" applyFont="1" applyFill="1" applyBorder="1" applyAlignment="1">
      <alignment wrapText="1"/>
    </xf>
    <xf numFmtId="174" fontId="5" fillId="0" borderId="10" xfId="0" applyNumberFormat="1" applyFont="1" applyFill="1" applyBorder="1" applyAlignment="1">
      <alignment horizontal="centerContinuous" wrapText="1"/>
    </xf>
    <xf numFmtId="0" fontId="5" fillId="0" borderId="10" xfId="0" applyFont="1" applyFill="1" applyBorder="1" applyAlignment="1">
      <alignment horizontal="centerContinuous" wrapText="1"/>
    </xf>
    <xf numFmtId="0" fontId="9" fillId="0" borderId="0" xfId="0" applyFont="1" applyAlignment="1">
      <alignment/>
    </xf>
    <xf numFmtId="8" fontId="5" fillId="0" borderId="10" xfId="0" applyNumberFormat="1" applyFont="1" applyBorder="1" applyAlignment="1">
      <alignment horizontal="left"/>
    </xf>
    <xf numFmtId="9" fontId="53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174" fontId="53" fillId="0" borderId="10" xfId="0" applyNumberFormat="1" applyFont="1" applyBorder="1" applyAlignment="1">
      <alignment/>
    </xf>
    <xf numFmtId="0" fontId="53" fillId="37" borderId="0" xfId="0" applyFont="1" applyFill="1" applyAlignment="1">
      <alignment/>
    </xf>
    <xf numFmtId="174" fontId="53" fillId="0" borderId="11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2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174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" fillId="0" borderId="10" xfId="0" applyFont="1" applyBorder="1" applyAlignment="1">
      <alignment vertical="top" wrapText="1"/>
    </xf>
    <xf numFmtId="44" fontId="5" fillId="0" borderId="10" xfId="78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44" fontId="5" fillId="0" borderId="0" xfId="78" applyFont="1" applyFill="1" applyAlignment="1">
      <alignment/>
    </xf>
    <xf numFmtId="8" fontId="54" fillId="0" borderId="0" xfId="0" applyNumberFormat="1" applyFont="1" applyAlignment="1">
      <alignment/>
    </xf>
    <xf numFmtId="174" fontId="54" fillId="0" borderId="10" xfId="0" applyNumberFormat="1" applyFont="1" applyBorder="1" applyAlignment="1">
      <alignment wrapText="1"/>
    </xf>
    <xf numFmtId="9" fontId="5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Continuous" wrapText="1"/>
    </xf>
    <xf numFmtId="0" fontId="5" fillId="37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17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4" fontId="5" fillId="0" borderId="11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36" borderId="10" xfId="0" applyFont="1" applyFill="1" applyBorder="1" applyAlignment="1">
      <alignment horizontal="centerContinuous" wrapText="1"/>
    </xf>
    <xf numFmtId="174" fontId="4" fillId="36" borderId="10" xfId="0" applyNumberFormat="1" applyFont="1" applyFill="1" applyBorder="1" applyAlignment="1">
      <alignment horizontal="centerContinuous" wrapText="1"/>
    </xf>
    <xf numFmtId="0" fontId="0" fillId="0" borderId="10" xfId="0" applyNumberFormat="1" applyFont="1" applyBorder="1" applyAlignment="1">
      <alignment wrapText="1"/>
    </xf>
    <xf numFmtId="8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183" fontId="0" fillId="0" borderId="10" xfId="0" applyNumberFormat="1" applyFont="1" applyBorder="1" applyAlignment="1">
      <alignment wrapText="1"/>
    </xf>
    <xf numFmtId="0" fontId="0" fillId="0" borderId="10" xfId="57" applyFont="1" applyBorder="1" applyAlignment="1">
      <alignment wrapText="1"/>
      <protection/>
    </xf>
    <xf numFmtId="0" fontId="0" fillId="0" borderId="1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 quotePrefix="1">
      <alignment horizontal="right" wrapText="1"/>
    </xf>
    <xf numFmtId="182" fontId="0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 horizontal="center"/>
    </xf>
    <xf numFmtId="44" fontId="53" fillId="0" borderId="0" xfId="78" applyFont="1" applyAlignment="1">
      <alignment/>
    </xf>
    <xf numFmtId="44" fontId="53" fillId="0" borderId="0" xfId="78" applyFont="1" applyAlignment="1">
      <alignment wrapText="1"/>
    </xf>
    <xf numFmtId="174" fontId="5" fillId="0" borderId="11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174" fontId="5" fillId="0" borderId="13" xfId="0" applyNumberFormat="1" applyFont="1" applyBorder="1" applyAlignment="1">
      <alignment horizontal="left"/>
    </xf>
    <xf numFmtId="0" fontId="0" fillId="37" borderId="10" xfId="0" applyFont="1" applyFill="1" applyBorder="1" applyAlignment="1">
      <alignment wrapText="1"/>
    </xf>
    <xf numFmtId="0" fontId="53" fillId="0" borderId="0" xfId="0" applyFont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37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7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4" fontId="5" fillId="0" borderId="10" xfId="78" applyFont="1" applyFill="1" applyBorder="1" applyAlignment="1">
      <alignment horizontal="right" wrapText="1"/>
    </xf>
    <xf numFmtId="44" fontId="5" fillId="0" borderId="0" xfId="78" applyFont="1" applyAlignment="1">
      <alignment/>
    </xf>
    <xf numFmtId="0" fontId="4" fillId="35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9" fontId="53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wrapText="1"/>
    </xf>
    <xf numFmtId="174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omma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0" xfId="55"/>
    <cellStyle name="Normalny 11" xfId="56"/>
    <cellStyle name="Normalny 12" xfId="57"/>
    <cellStyle name="Normalny 2" xfId="58"/>
    <cellStyle name="Normalny 2 3" xfId="59"/>
    <cellStyle name="Normalny 2 4" xfId="60"/>
    <cellStyle name="Normalny 3" xfId="61"/>
    <cellStyle name="Normalny 4" xfId="62"/>
    <cellStyle name="Normalny 5" xfId="63"/>
    <cellStyle name="Normalny 6" xfId="64"/>
    <cellStyle name="Normalny 7" xfId="65"/>
    <cellStyle name="Normalny 8" xfId="66"/>
    <cellStyle name="Normalny 9" xfId="67"/>
    <cellStyle name="Obliczenia" xfId="68"/>
    <cellStyle name="Followed Hyperlink" xfId="69"/>
    <cellStyle name="Percent" xfId="70"/>
    <cellStyle name="Result" xfId="71"/>
    <cellStyle name="Result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3" xfId="81"/>
    <cellStyle name="Walutowy 4" xfId="82"/>
    <cellStyle name="Walutowy 5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="90" zoomScaleNormal="90" zoomScalePageLayoutView="0" workbookViewId="0" topLeftCell="A70">
      <selection activeCell="E95" sqref="E95"/>
    </sheetView>
  </sheetViews>
  <sheetFormatPr defaultColWidth="9.140625" defaultRowHeight="12.75"/>
  <cols>
    <col min="1" max="1" width="4.28125" style="7" customWidth="1"/>
    <col min="2" max="2" width="29.28125" style="24" customWidth="1"/>
    <col min="3" max="3" width="17.140625" style="8" customWidth="1"/>
    <col min="4" max="4" width="16.140625" style="8" customWidth="1"/>
    <col min="5" max="5" width="13.57421875" style="7" customWidth="1"/>
    <col min="6" max="6" width="10.28125" style="106" customWidth="1"/>
    <col min="7" max="7" width="12.140625" style="8" customWidth="1"/>
    <col min="8" max="8" width="12.57421875" style="7" customWidth="1"/>
    <col min="9" max="9" width="13.421875" style="7" customWidth="1"/>
    <col min="10" max="10" width="9.421875" style="7" customWidth="1"/>
    <col min="11" max="11" width="10.7109375" style="17" hidden="1" customWidth="1"/>
    <col min="12" max="12" width="11.28125" style="7" bestFit="1" customWidth="1"/>
    <col min="13" max="16384" width="9.140625" style="7" customWidth="1"/>
  </cols>
  <sheetData>
    <row r="1" spans="1:8" ht="18">
      <c r="A1" s="40" t="s">
        <v>212</v>
      </c>
      <c r="B1" s="22"/>
      <c r="C1" s="6"/>
      <c r="D1" s="6"/>
      <c r="E1" s="5"/>
      <c r="F1" s="97"/>
      <c r="G1" s="6"/>
      <c r="H1" s="5"/>
    </row>
    <row r="2" spans="1:8" ht="25.5" customHeight="1">
      <c r="A2" s="9"/>
      <c r="B2" s="23"/>
      <c r="C2" s="10"/>
      <c r="D2" s="10"/>
      <c r="E2" s="9"/>
      <c r="F2" s="97"/>
      <c r="G2" s="10"/>
      <c r="H2" s="9"/>
    </row>
    <row r="3" spans="1:10" ht="13.5" customHeight="1">
      <c r="A3" s="65" t="s">
        <v>59</v>
      </c>
      <c r="B3" s="65"/>
      <c r="C3" s="65"/>
      <c r="D3" s="65"/>
      <c r="E3" s="65"/>
      <c r="F3" s="98"/>
      <c r="G3" s="65"/>
      <c r="H3" s="65"/>
      <c r="I3" s="65"/>
      <c r="J3" s="65"/>
    </row>
    <row r="4" spans="1:10" ht="13.5">
      <c r="A4" s="28"/>
      <c r="B4" s="28"/>
      <c r="C4" s="28"/>
      <c r="D4" s="29"/>
      <c r="E4" s="28"/>
      <c r="F4" s="98"/>
      <c r="G4" s="112" t="s">
        <v>42</v>
      </c>
      <c r="H4" s="112"/>
      <c r="I4" s="112"/>
      <c r="J4" s="112"/>
    </row>
    <row r="5" spans="1:10" ht="27">
      <c r="A5" s="28" t="s">
        <v>0</v>
      </c>
      <c r="B5" s="28" t="s">
        <v>1</v>
      </c>
      <c r="C5" s="29" t="s">
        <v>217</v>
      </c>
      <c r="D5" s="29" t="s">
        <v>57</v>
      </c>
      <c r="E5" s="28" t="s">
        <v>41</v>
      </c>
      <c r="F5" s="98" t="s">
        <v>50</v>
      </c>
      <c r="G5" s="29" t="s">
        <v>43</v>
      </c>
      <c r="H5" s="28" t="s">
        <v>44</v>
      </c>
      <c r="I5" s="29" t="s">
        <v>73</v>
      </c>
      <c r="J5" s="28" t="s">
        <v>46</v>
      </c>
    </row>
    <row r="6" spans="1:11" s="9" customFormat="1" ht="13.5">
      <c r="A6" s="1" t="s">
        <v>3</v>
      </c>
      <c r="B6" s="2" t="s">
        <v>196</v>
      </c>
      <c r="C6" s="3" t="s">
        <v>218</v>
      </c>
      <c r="D6" s="30">
        <v>364000</v>
      </c>
      <c r="E6" s="2">
        <v>182</v>
      </c>
      <c r="F6" s="99">
        <v>1984</v>
      </c>
      <c r="G6" s="3" t="s">
        <v>77</v>
      </c>
      <c r="H6" s="1" t="s">
        <v>70</v>
      </c>
      <c r="I6" s="2" t="s">
        <v>74</v>
      </c>
      <c r="J6" s="1" t="s">
        <v>56</v>
      </c>
      <c r="K6" s="42" t="s">
        <v>266</v>
      </c>
    </row>
    <row r="7" spans="1:11" s="45" customFormat="1" ht="27">
      <c r="A7" s="1" t="s">
        <v>4</v>
      </c>
      <c r="B7" s="2" t="s">
        <v>197</v>
      </c>
      <c r="C7" s="3" t="s">
        <v>218</v>
      </c>
      <c r="D7" s="30">
        <v>236000</v>
      </c>
      <c r="E7" s="66">
        <v>118</v>
      </c>
      <c r="F7" s="99" t="s">
        <v>76</v>
      </c>
      <c r="G7" s="3" t="s">
        <v>77</v>
      </c>
      <c r="H7" s="1" t="s">
        <v>70</v>
      </c>
      <c r="I7" s="2" t="s">
        <v>74</v>
      </c>
      <c r="J7" s="1" t="s">
        <v>56</v>
      </c>
      <c r="K7" s="42" t="s">
        <v>266</v>
      </c>
    </row>
    <row r="8" spans="1:11" s="67" customFormat="1" ht="27">
      <c r="A8" s="1" t="s">
        <v>5</v>
      </c>
      <c r="B8" s="66" t="s">
        <v>78</v>
      </c>
      <c r="C8" s="3" t="s">
        <v>218</v>
      </c>
      <c r="D8" s="30">
        <v>540000</v>
      </c>
      <c r="E8" s="66">
        <v>270</v>
      </c>
      <c r="F8" s="99" t="s">
        <v>76</v>
      </c>
      <c r="G8" s="3" t="s">
        <v>77</v>
      </c>
      <c r="H8" s="1" t="s">
        <v>70</v>
      </c>
      <c r="I8" s="2" t="s">
        <v>79</v>
      </c>
      <c r="J8" s="1" t="s">
        <v>49</v>
      </c>
      <c r="K8" s="42" t="s">
        <v>266</v>
      </c>
    </row>
    <row r="9" spans="1:11" s="45" customFormat="1" ht="27">
      <c r="A9" s="1" t="s">
        <v>7</v>
      </c>
      <c r="B9" s="66" t="s">
        <v>80</v>
      </c>
      <c r="C9" s="3" t="s">
        <v>218</v>
      </c>
      <c r="D9" s="30">
        <v>376000</v>
      </c>
      <c r="E9" s="66">
        <v>188</v>
      </c>
      <c r="F9" s="99">
        <v>1989</v>
      </c>
      <c r="G9" s="3" t="s">
        <v>77</v>
      </c>
      <c r="H9" s="1" t="s">
        <v>70</v>
      </c>
      <c r="I9" s="2" t="s">
        <v>79</v>
      </c>
      <c r="J9" s="1" t="s">
        <v>49</v>
      </c>
      <c r="K9" s="42" t="s">
        <v>266</v>
      </c>
    </row>
    <row r="10" spans="1:11" s="45" customFormat="1" ht="27">
      <c r="A10" s="1" t="s">
        <v>8</v>
      </c>
      <c r="B10" s="66" t="s">
        <v>81</v>
      </c>
      <c r="C10" s="3" t="s">
        <v>218</v>
      </c>
      <c r="D10" s="30">
        <v>360000</v>
      </c>
      <c r="E10" s="66">
        <v>280</v>
      </c>
      <c r="F10" s="99" t="s">
        <v>76</v>
      </c>
      <c r="G10" s="3" t="s">
        <v>82</v>
      </c>
      <c r="H10" s="1" t="s">
        <v>82</v>
      </c>
      <c r="I10" s="2" t="s">
        <v>82</v>
      </c>
      <c r="J10" s="1" t="s">
        <v>49</v>
      </c>
      <c r="K10" s="42" t="s">
        <v>266</v>
      </c>
    </row>
    <row r="11" spans="1:11" s="9" customFormat="1" ht="13.5">
      <c r="A11" s="1" t="s">
        <v>9</v>
      </c>
      <c r="B11" s="66" t="s">
        <v>111</v>
      </c>
      <c r="C11" s="3" t="s">
        <v>219</v>
      </c>
      <c r="D11" s="30">
        <v>432719.69</v>
      </c>
      <c r="E11" s="2">
        <v>260</v>
      </c>
      <c r="F11" s="99">
        <v>2010</v>
      </c>
      <c r="G11" s="3" t="s">
        <v>77</v>
      </c>
      <c r="H11" s="1" t="s">
        <v>70</v>
      </c>
      <c r="I11" s="2" t="s">
        <v>83</v>
      </c>
      <c r="J11" s="1" t="s">
        <v>49</v>
      </c>
      <c r="K11" s="42" t="s">
        <v>266</v>
      </c>
    </row>
    <row r="12" spans="1:12" s="9" customFormat="1" ht="27">
      <c r="A12" s="1" t="s">
        <v>11</v>
      </c>
      <c r="B12" s="66" t="s">
        <v>85</v>
      </c>
      <c r="C12" s="3" t="s">
        <v>218</v>
      </c>
      <c r="D12" s="30">
        <v>192000</v>
      </c>
      <c r="E12" s="2">
        <v>128</v>
      </c>
      <c r="F12" s="99" t="s">
        <v>76</v>
      </c>
      <c r="G12" s="3" t="s">
        <v>249</v>
      </c>
      <c r="H12" s="1" t="s">
        <v>60</v>
      </c>
      <c r="I12" s="2" t="s">
        <v>84</v>
      </c>
      <c r="J12" s="1" t="s">
        <v>49</v>
      </c>
      <c r="K12" s="42" t="s">
        <v>266</v>
      </c>
      <c r="L12" s="10"/>
    </row>
    <row r="13" spans="1:12" s="9" customFormat="1" ht="27">
      <c r="A13" s="1" t="s">
        <v>12</v>
      </c>
      <c r="B13" s="66" t="s">
        <v>86</v>
      </c>
      <c r="C13" s="3" t="s">
        <v>218</v>
      </c>
      <c r="D13" s="30">
        <v>297000</v>
      </c>
      <c r="E13" s="2">
        <v>198</v>
      </c>
      <c r="F13" s="99" t="s">
        <v>76</v>
      </c>
      <c r="G13" s="3" t="s">
        <v>77</v>
      </c>
      <c r="H13" s="1" t="s">
        <v>89</v>
      </c>
      <c r="I13" s="2" t="s">
        <v>84</v>
      </c>
      <c r="J13" s="1" t="s">
        <v>49</v>
      </c>
      <c r="K13" s="42" t="s">
        <v>266</v>
      </c>
      <c r="L13" s="10"/>
    </row>
    <row r="14" spans="1:12" ht="27">
      <c r="A14" s="1" t="s">
        <v>13</v>
      </c>
      <c r="B14" s="66" t="s">
        <v>87</v>
      </c>
      <c r="C14" s="3" t="s">
        <v>218</v>
      </c>
      <c r="D14" s="30">
        <v>171000</v>
      </c>
      <c r="E14" s="2">
        <v>114</v>
      </c>
      <c r="F14" s="99" t="s">
        <v>76</v>
      </c>
      <c r="G14" s="3" t="s">
        <v>77</v>
      </c>
      <c r="H14" s="1" t="s">
        <v>89</v>
      </c>
      <c r="I14" s="2" t="s">
        <v>84</v>
      </c>
      <c r="J14" s="1" t="s">
        <v>49</v>
      </c>
      <c r="K14" s="42" t="s">
        <v>266</v>
      </c>
      <c r="L14" s="10"/>
    </row>
    <row r="15" spans="1:12" s="14" customFormat="1" ht="27">
      <c r="A15" s="1" t="s">
        <v>14</v>
      </c>
      <c r="B15" s="36" t="s">
        <v>88</v>
      </c>
      <c r="C15" s="89" t="s">
        <v>218</v>
      </c>
      <c r="D15" s="37">
        <f>128*1000</f>
        <v>128000</v>
      </c>
      <c r="E15" s="36">
        <v>128</v>
      </c>
      <c r="F15" s="100" t="s">
        <v>76</v>
      </c>
      <c r="G15" s="90" t="s">
        <v>149</v>
      </c>
      <c r="H15" s="88" t="s">
        <v>89</v>
      </c>
      <c r="I15" s="36" t="s">
        <v>89</v>
      </c>
      <c r="J15" s="88" t="s">
        <v>56</v>
      </c>
      <c r="K15" s="42" t="s">
        <v>266</v>
      </c>
      <c r="L15" s="10"/>
    </row>
    <row r="16" spans="1:12" s="9" customFormat="1" ht="27">
      <c r="A16" s="1" t="s">
        <v>15</v>
      </c>
      <c r="B16" s="66" t="s">
        <v>112</v>
      </c>
      <c r="C16" s="3" t="s">
        <v>219</v>
      </c>
      <c r="D16" s="30">
        <v>3546780.16</v>
      </c>
      <c r="E16" s="2">
        <v>720</v>
      </c>
      <c r="F16" s="99">
        <v>2008</v>
      </c>
      <c r="G16" s="3" t="s">
        <v>77</v>
      </c>
      <c r="H16" s="1" t="s">
        <v>70</v>
      </c>
      <c r="I16" s="2" t="s">
        <v>84</v>
      </c>
      <c r="J16" s="1" t="s">
        <v>49</v>
      </c>
      <c r="K16" s="42" t="s">
        <v>266</v>
      </c>
      <c r="L16" s="10"/>
    </row>
    <row r="17" spans="1:12" s="9" customFormat="1" ht="27">
      <c r="A17" s="1" t="s">
        <v>16</v>
      </c>
      <c r="B17" s="66" t="s">
        <v>113</v>
      </c>
      <c r="C17" s="3" t="s">
        <v>219</v>
      </c>
      <c r="D17" s="30">
        <v>369651.21</v>
      </c>
      <c r="E17" s="2">
        <v>32.5</v>
      </c>
      <c r="F17" s="99">
        <v>1983</v>
      </c>
      <c r="G17" s="3" t="s">
        <v>47</v>
      </c>
      <c r="H17" s="1" t="s">
        <v>89</v>
      </c>
      <c r="I17" s="2" t="s">
        <v>84</v>
      </c>
      <c r="J17" s="1" t="s">
        <v>49</v>
      </c>
      <c r="K17" s="42" t="s">
        <v>266</v>
      </c>
      <c r="L17" s="10"/>
    </row>
    <row r="18" spans="1:12" s="9" customFormat="1" ht="27">
      <c r="A18" s="1" t="s">
        <v>17</v>
      </c>
      <c r="B18" s="66" t="s">
        <v>114</v>
      </c>
      <c r="C18" s="3" t="s">
        <v>219</v>
      </c>
      <c r="D18" s="30">
        <v>53100</v>
      </c>
      <c r="E18" s="2">
        <v>48</v>
      </c>
      <c r="F18" s="99" t="s">
        <v>76</v>
      </c>
      <c r="G18" s="71" t="s">
        <v>77</v>
      </c>
      <c r="H18" s="1" t="s">
        <v>89</v>
      </c>
      <c r="I18" s="2" t="s">
        <v>84</v>
      </c>
      <c r="J18" s="1" t="s">
        <v>49</v>
      </c>
      <c r="K18" s="42" t="s">
        <v>266</v>
      </c>
      <c r="L18" s="10"/>
    </row>
    <row r="19" spans="1:12" s="9" customFormat="1" ht="27">
      <c r="A19" s="1" t="s">
        <v>18</v>
      </c>
      <c r="B19" s="66" t="s">
        <v>93</v>
      </c>
      <c r="C19" s="3" t="s">
        <v>218</v>
      </c>
      <c r="D19" s="30">
        <v>660000</v>
      </c>
      <c r="E19" s="2">
        <v>440</v>
      </c>
      <c r="F19" s="99" t="s">
        <v>76</v>
      </c>
      <c r="G19" s="3" t="s">
        <v>77</v>
      </c>
      <c r="H19" s="1" t="s">
        <v>89</v>
      </c>
      <c r="I19" s="2" t="s">
        <v>84</v>
      </c>
      <c r="J19" s="1" t="s">
        <v>49</v>
      </c>
      <c r="K19" s="42" t="s">
        <v>266</v>
      </c>
      <c r="L19" s="10"/>
    </row>
    <row r="20" spans="1:11" s="9" customFormat="1" ht="27">
      <c r="A20" s="1" t="s">
        <v>19</v>
      </c>
      <c r="B20" s="66" t="s">
        <v>94</v>
      </c>
      <c r="C20" s="3" t="s">
        <v>218</v>
      </c>
      <c r="D20" s="30">
        <v>192000</v>
      </c>
      <c r="E20" s="2">
        <v>128</v>
      </c>
      <c r="F20" s="99" t="s">
        <v>76</v>
      </c>
      <c r="G20" s="72" t="s">
        <v>47</v>
      </c>
      <c r="H20" s="1" t="s">
        <v>60</v>
      </c>
      <c r="I20" s="2" t="s">
        <v>89</v>
      </c>
      <c r="J20" s="1" t="s">
        <v>49</v>
      </c>
      <c r="K20" s="42" t="s">
        <v>266</v>
      </c>
    </row>
    <row r="21" spans="1:11" s="9" customFormat="1" ht="54.75">
      <c r="A21" s="1" t="s">
        <v>20</v>
      </c>
      <c r="B21" s="66" t="s">
        <v>146</v>
      </c>
      <c r="C21" s="3" t="s">
        <v>218</v>
      </c>
      <c r="D21" s="30">
        <v>270000</v>
      </c>
      <c r="E21" s="2">
        <v>128</v>
      </c>
      <c r="F21" s="99" t="s">
        <v>76</v>
      </c>
      <c r="G21" s="73" t="s">
        <v>250</v>
      </c>
      <c r="H21" s="1" t="s">
        <v>147</v>
      </c>
      <c r="I21" s="2" t="s">
        <v>84</v>
      </c>
      <c r="J21" s="1" t="s">
        <v>49</v>
      </c>
      <c r="K21" s="42" t="s">
        <v>266</v>
      </c>
    </row>
    <row r="22" spans="1:11" s="9" customFormat="1" ht="27">
      <c r="A22" s="1" t="s">
        <v>21</v>
      </c>
      <c r="B22" s="66" t="s">
        <v>95</v>
      </c>
      <c r="C22" s="3" t="s">
        <v>218</v>
      </c>
      <c r="D22" s="30">
        <v>277500</v>
      </c>
      <c r="E22" s="2">
        <v>185</v>
      </c>
      <c r="F22" s="99">
        <v>2014</v>
      </c>
      <c r="G22" s="3" t="s">
        <v>77</v>
      </c>
      <c r="H22" s="1" t="s">
        <v>60</v>
      </c>
      <c r="I22" s="2" t="s">
        <v>84</v>
      </c>
      <c r="J22" s="1" t="s">
        <v>49</v>
      </c>
      <c r="K22" s="42" t="s">
        <v>266</v>
      </c>
    </row>
    <row r="23" spans="1:11" s="9" customFormat="1" ht="27">
      <c r="A23" s="1" t="s">
        <v>22</v>
      </c>
      <c r="B23" s="66" t="s">
        <v>148</v>
      </c>
      <c r="C23" s="3" t="s">
        <v>218</v>
      </c>
      <c r="D23" s="30">
        <v>97000</v>
      </c>
      <c r="E23" s="2">
        <v>97</v>
      </c>
      <c r="F23" s="101" t="s">
        <v>76</v>
      </c>
      <c r="G23" s="3" t="s">
        <v>149</v>
      </c>
      <c r="H23" s="1" t="s">
        <v>51</v>
      </c>
      <c r="I23" s="2" t="s">
        <v>84</v>
      </c>
      <c r="J23" s="70" t="s">
        <v>49</v>
      </c>
      <c r="K23" s="42" t="s">
        <v>266</v>
      </c>
    </row>
    <row r="24" spans="1:11" s="9" customFormat="1" ht="13.5">
      <c r="A24" s="1" t="s">
        <v>91</v>
      </c>
      <c r="B24" s="66" t="s">
        <v>199</v>
      </c>
      <c r="C24" s="3" t="s">
        <v>218</v>
      </c>
      <c r="D24" s="30">
        <v>196000</v>
      </c>
      <c r="E24" s="2">
        <v>98</v>
      </c>
      <c r="F24" s="101">
        <v>1946</v>
      </c>
      <c r="G24" s="3" t="s">
        <v>47</v>
      </c>
      <c r="H24" s="1" t="s">
        <v>51</v>
      </c>
      <c r="I24" s="2" t="s">
        <v>51</v>
      </c>
      <c r="J24" s="43"/>
      <c r="K24" s="42" t="s">
        <v>266</v>
      </c>
    </row>
    <row r="25" spans="1:11" s="9" customFormat="1" ht="13.5">
      <c r="A25" s="1" t="s">
        <v>23</v>
      </c>
      <c r="B25" s="66" t="s">
        <v>241</v>
      </c>
      <c r="C25" s="7" t="s">
        <v>218</v>
      </c>
      <c r="D25" s="3">
        <f>45*600</f>
        <v>27000</v>
      </c>
      <c r="E25" s="2">
        <v>45</v>
      </c>
      <c r="F25" s="101">
        <v>1984</v>
      </c>
      <c r="G25" s="3" t="s">
        <v>77</v>
      </c>
      <c r="H25" s="1" t="s">
        <v>89</v>
      </c>
      <c r="I25" s="2" t="s">
        <v>242</v>
      </c>
      <c r="J25" s="1" t="s">
        <v>49</v>
      </c>
      <c r="K25" s="42" t="s">
        <v>266</v>
      </c>
    </row>
    <row r="26" spans="1:12" s="9" customFormat="1" ht="27">
      <c r="A26" s="1" t="s">
        <v>213</v>
      </c>
      <c r="B26" s="66" t="s">
        <v>243</v>
      </c>
      <c r="C26" s="3" t="s">
        <v>218</v>
      </c>
      <c r="D26" s="30">
        <v>880000</v>
      </c>
      <c r="E26" s="2">
        <v>440</v>
      </c>
      <c r="F26" s="101" t="s">
        <v>244</v>
      </c>
      <c r="G26" s="3" t="s">
        <v>245</v>
      </c>
      <c r="H26" s="1" t="s">
        <v>245</v>
      </c>
      <c r="I26" s="2" t="s">
        <v>84</v>
      </c>
      <c r="J26" s="1" t="s">
        <v>90</v>
      </c>
      <c r="K26" s="42" t="s">
        <v>266</v>
      </c>
      <c r="L26" s="91"/>
    </row>
    <row r="27" spans="1:11" s="9" customFormat="1" ht="27">
      <c r="A27" s="1" t="s">
        <v>24</v>
      </c>
      <c r="B27" s="66" t="s">
        <v>246</v>
      </c>
      <c r="C27" s="3" t="s">
        <v>219</v>
      </c>
      <c r="D27" s="30">
        <v>22190.3</v>
      </c>
      <c r="E27" s="2">
        <v>26</v>
      </c>
      <c r="F27" s="102">
        <v>2019</v>
      </c>
      <c r="G27" s="3" t="s">
        <v>245</v>
      </c>
      <c r="H27" s="1" t="s">
        <v>51</v>
      </c>
      <c r="I27" s="2" t="s">
        <v>84</v>
      </c>
      <c r="J27" s="2" t="s">
        <v>247</v>
      </c>
      <c r="K27" s="42" t="s">
        <v>266</v>
      </c>
    </row>
    <row r="28" spans="1:12" s="9" customFormat="1" ht="27">
      <c r="A28" s="1" t="s">
        <v>25</v>
      </c>
      <c r="B28" s="66" t="s">
        <v>251</v>
      </c>
      <c r="C28" s="3" t="s">
        <v>218</v>
      </c>
      <c r="D28" s="30">
        <v>115200</v>
      </c>
      <c r="E28" s="2">
        <v>192</v>
      </c>
      <c r="F28" s="99" t="s">
        <v>252</v>
      </c>
      <c r="G28" s="3" t="s">
        <v>49</v>
      </c>
      <c r="H28" s="1" t="s">
        <v>253</v>
      </c>
      <c r="I28" s="2"/>
      <c r="J28" s="2" t="s">
        <v>90</v>
      </c>
      <c r="K28" s="42" t="s">
        <v>266</v>
      </c>
      <c r="L28" s="91"/>
    </row>
    <row r="29" spans="1:12" s="9" customFormat="1" ht="27">
      <c r="A29" s="1" t="s">
        <v>26</v>
      </c>
      <c r="B29" s="66" t="s">
        <v>254</v>
      </c>
      <c r="C29" s="3" t="s">
        <v>218</v>
      </c>
      <c r="D29" s="30">
        <v>138000</v>
      </c>
      <c r="E29" s="2">
        <v>230</v>
      </c>
      <c r="F29" s="99" t="s">
        <v>252</v>
      </c>
      <c r="G29" s="3" t="s">
        <v>47</v>
      </c>
      <c r="H29" s="1" t="s">
        <v>51</v>
      </c>
      <c r="I29" s="2" t="s">
        <v>84</v>
      </c>
      <c r="J29" s="2" t="s">
        <v>90</v>
      </c>
      <c r="K29" s="42" t="s">
        <v>266</v>
      </c>
      <c r="L29" s="92"/>
    </row>
    <row r="30" spans="1:12" s="9" customFormat="1" ht="41.25">
      <c r="A30" s="1" t="s">
        <v>27</v>
      </c>
      <c r="B30" s="66" t="s">
        <v>96</v>
      </c>
      <c r="C30" s="3" t="s">
        <v>219</v>
      </c>
      <c r="D30" s="30">
        <v>106841</v>
      </c>
      <c r="E30" s="2"/>
      <c r="F30" s="101">
        <v>2007</v>
      </c>
      <c r="G30" s="46"/>
      <c r="H30" s="47"/>
      <c r="I30" s="49"/>
      <c r="J30" s="48"/>
      <c r="K30" s="42" t="s">
        <v>267</v>
      </c>
      <c r="L30" s="10"/>
    </row>
    <row r="31" spans="1:11" s="9" customFormat="1" ht="13.5">
      <c r="A31" s="1" t="s">
        <v>28</v>
      </c>
      <c r="B31" s="66" t="s">
        <v>204</v>
      </c>
      <c r="C31" s="3" t="s">
        <v>219</v>
      </c>
      <c r="D31" s="30">
        <v>665737</v>
      </c>
      <c r="E31" s="2"/>
      <c r="F31" s="101" t="s">
        <v>205</v>
      </c>
      <c r="G31" s="46"/>
      <c r="H31" s="47"/>
      <c r="I31" s="49"/>
      <c r="J31" s="48"/>
      <c r="K31" s="42" t="s">
        <v>267</v>
      </c>
    </row>
    <row r="32" spans="1:11" ht="27">
      <c r="A32" s="1" t="s">
        <v>29</v>
      </c>
      <c r="B32" s="66" t="s">
        <v>97</v>
      </c>
      <c r="C32" s="3" t="s">
        <v>219</v>
      </c>
      <c r="D32" s="30">
        <v>14240</v>
      </c>
      <c r="E32" s="2"/>
      <c r="F32" s="101">
        <v>2013</v>
      </c>
      <c r="G32" s="68"/>
      <c r="H32" s="69"/>
      <c r="I32" s="74"/>
      <c r="J32" s="70"/>
      <c r="K32" s="42" t="s">
        <v>267</v>
      </c>
    </row>
    <row r="33" spans="1:11" ht="27">
      <c r="A33" s="1" t="s">
        <v>30</v>
      </c>
      <c r="B33" s="66" t="s">
        <v>98</v>
      </c>
      <c r="C33" s="3" t="s">
        <v>219</v>
      </c>
      <c r="D33" s="30">
        <v>25787</v>
      </c>
      <c r="E33" s="2"/>
      <c r="F33" s="101">
        <v>2013</v>
      </c>
      <c r="G33" s="68"/>
      <c r="H33" s="69"/>
      <c r="I33" s="74"/>
      <c r="J33" s="70"/>
      <c r="K33" s="42" t="s">
        <v>267</v>
      </c>
    </row>
    <row r="34" spans="1:11" ht="27">
      <c r="A34" s="1" t="s">
        <v>31</v>
      </c>
      <c r="B34" s="66" t="s">
        <v>99</v>
      </c>
      <c r="C34" s="3" t="s">
        <v>219</v>
      </c>
      <c r="D34" s="30">
        <v>25787</v>
      </c>
      <c r="E34" s="2"/>
      <c r="F34" s="101">
        <v>2013</v>
      </c>
      <c r="G34" s="68"/>
      <c r="H34" s="69"/>
      <c r="I34" s="74"/>
      <c r="J34" s="70"/>
      <c r="K34" s="42" t="s">
        <v>267</v>
      </c>
    </row>
    <row r="35" spans="1:11" ht="27">
      <c r="A35" s="1" t="s">
        <v>32</v>
      </c>
      <c r="B35" s="66" t="s">
        <v>100</v>
      </c>
      <c r="C35" s="3" t="s">
        <v>219</v>
      </c>
      <c r="D35" s="30">
        <v>18717</v>
      </c>
      <c r="E35" s="2"/>
      <c r="F35" s="101">
        <v>2013</v>
      </c>
      <c r="G35" s="68"/>
      <c r="H35" s="69"/>
      <c r="I35" s="74"/>
      <c r="J35" s="70"/>
      <c r="K35" s="42" t="s">
        <v>267</v>
      </c>
    </row>
    <row r="36" spans="1:11" ht="27">
      <c r="A36" s="1" t="s">
        <v>33</v>
      </c>
      <c r="B36" s="66" t="s">
        <v>207</v>
      </c>
      <c r="C36" s="3" t="s">
        <v>219</v>
      </c>
      <c r="D36" s="30">
        <v>13836</v>
      </c>
      <c r="E36" s="2"/>
      <c r="F36" s="101">
        <v>2013</v>
      </c>
      <c r="G36" s="68"/>
      <c r="H36" s="69"/>
      <c r="I36" s="74"/>
      <c r="J36" s="70"/>
      <c r="K36" s="42" t="s">
        <v>267</v>
      </c>
    </row>
    <row r="37" spans="1:11" ht="27">
      <c r="A37" s="1" t="s">
        <v>34</v>
      </c>
      <c r="B37" s="66" t="s">
        <v>255</v>
      </c>
      <c r="C37" s="3" t="s">
        <v>219</v>
      </c>
      <c r="D37" s="30">
        <v>19675</v>
      </c>
      <c r="E37" s="2"/>
      <c r="F37" s="101">
        <v>2013</v>
      </c>
      <c r="G37" s="68"/>
      <c r="H37" s="69"/>
      <c r="I37" s="74"/>
      <c r="J37" s="70"/>
      <c r="K37" s="42" t="s">
        <v>267</v>
      </c>
    </row>
    <row r="38" spans="1:11" ht="41.25">
      <c r="A38" s="1" t="s">
        <v>35</v>
      </c>
      <c r="B38" s="66" t="s">
        <v>256</v>
      </c>
      <c r="C38" s="3" t="s">
        <v>219</v>
      </c>
      <c r="D38" s="30">
        <v>19675</v>
      </c>
      <c r="E38" s="2"/>
      <c r="F38" s="101">
        <v>2013</v>
      </c>
      <c r="G38" s="68"/>
      <c r="H38" s="69"/>
      <c r="I38" s="74"/>
      <c r="J38" s="70"/>
      <c r="K38" s="42" t="s">
        <v>267</v>
      </c>
    </row>
    <row r="39" spans="1:11" ht="13.5">
      <c r="A39" s="1" t="s">
        <v>36</v>
      </c>
      <c r="B39" s="66" t="s">
        <v>150</v>
      </c>
      <c r="C39" s="3" t="s">
        <v>219</v>
      </c>
      <c r="D39" s="30">
        <v>11593</v>
      </c>
      <c r="E39" s="2"/>
      <c r="F39" s="101">
        <v>2014</v>
      </c>
      <c r="G39" s="68"/>
      <c r="H39" s="69"/>
      <c r="I39" s="74"/>
      <c r="J39" s="70"/>
      <c r="K39" s="42" t="s">
        <v>267</v>
      </c>
    </row>
    <row r="40" spans="1:11" ht="27">
      <c r="A40" s="1" t="s">
        <v>92</v>
      </c>
      <c r="B40" s="66" t="s">
        <v>151</v>
      </c>
      <c r="C40" s="3" t="s">
        <v>219</v>
      </c>
      <c r="D40" s="30">
        <v>16569</v>
      </c>
      <c r="E40" s="2"/>
      <c r="F40" s="101">
        <v>2014</v>
      </c>
      <c r="G40" s="68"/>
      <c r="H40" s="69"/>
      <c r="I40" s="74"/>
      <c r="J40" s="70"/>
      <c r="K40" s="42" t="s">
        <v>267</v>
      </c>
    </row>
    <row r="41" spans="1:11" ht="13.5">
      <c r="A41" s="1" t="s">
        <v>37</v>
      </c>
      <c r="B41" s="66" t="s">
        <v>152</v>
      </c>
      <c r="C41" s="3" t="s">
        <v>219</v>
      </c>
      <c r="D41" s="30">
        <v>11593</v>
      </c>
      <c r="E41" s="2"/>
      <c r="F41" s="101">
        <v>2014</v>
      </c>
      <c r="G41" s="68"/>
      <c r="H41" s="69"/>
      <c r="I41" s="74"/>
      <c r="J41" s="70"/>
      <c r="K41" s="42" t="s">
        <v>267</v>
      </c>
    </row>
    <row r="42" spans="1:11" ht="27">
      <c r="A42" s="1" t="s">
        <v>38</v>
      </c>
      <c r="B42" s="66" t="s">
        <v>153</v>
      </c>
      <c r="C42" s="3" t="s">
        <v>219</v>
      </c>
      <c r="D42" s="30">
        <v>15173</v>
      </c>
      <c r="E42" s="2"/>
      <c r="F42" s="101">
        <v>2014</v>
      </c>
      <c r="G42" s="68"/>
      <c r="H42" s="69"/>
      <c r="I42" s="74"/>
      <c r="J42" s="70"/>
      <c r="K42" s="42" t="s">
        <v>267</v>
      </c>
    </row>
    <row r="43" spans="1:11" ht="13.5">
      <c r="A43" s="1" t="s">
        <v>39</v>
      </c>
      <c r="B43" s="66" t="s">
        <v>154</v>
      </c>
      <c r="C43" s="3" t="s">
        <v>219</v>
      </c>
      <c r="D43" s="30">
        <v>11593</v>
      </c>
      <c r="E43" s="2"/>
      <c r="F43" s="101">
        <v>2014</v>
      </c>
      <c r="G43" s="68"/>
      <c r="H43" s="69"/>
      <c r="I43" s="74"/>
      <c r="J43" s="70"/>
      <c r="K43" s="42" t="s">
        <v>267</v>
      </c>
    </row>
    <row r="44" spans="1:11" ht="27">
      <c r="A44" s="1" t="s">
        <v>214</v>
      </c>
      <c r="B44" s="66" t="s">
        <v>155</v>
      </c>
      <c r="C44" s="3" t="s">
        <v>219</v>
      </c>
      <c r="D44" s="30">
        <v>14889</v>
      </c>
      <c r="E44" s="2"/>
      <c r="F44" s="101">
        <v>2014</v>
      </c>
      <c r="G44" s="68"/>
      <c r="H44" s="69"/>
      <c r="I44" s="74"/>
      <c r="J44" s="70"/>
      <c r="K44" s="42" t="s">
        <v>267</v>
      </c>
    </row>
    <row r="45" spans="1:11" ht="13.5">
      <c r="A45" s="1" t="s">
        <v>102</v>
      </c>
      <c r="B45" s="66" t="s">
        <v>156</v>
      </c>
      <c r="C45" s="3" t="s">
        <v>219</v>
      </c>
      <c r="D45" s="30">
        <v>15375</v>
      </c>
      <c r="E45" s="2"/>
      <c r="F45" s="101">
        <v>2014</v>
      </c>
      <c r="G45" s="68"/>
      <c r="H45" s="69"/>
      <c r="I45" s="74"/>
      <c r="J45" s="70"/>
      <c r="K45" s="42" t="s">
        <v>267</v>
      </c>
    </row>
    <row r="46" spans="1:11" ht="13.5">
      <c r="A46" s="1" t="s">
        <v>215</v>
      </c>
      <c r="B46" s="66" t="s">
        <v>200</v>
      </c>
      <c r="C46" s="3" t="s">
        <v>219</v>
      </c>
      <c r="D46" s="30">
        <v>21730</v>
      </c>
      <c r="E46" s="2"/>
      <c r="F46" s="101">
        <v>2017</v>
      </c>
      <c r="G46" s="68"/>
      <c r="H46" s="69"/>
      <c r="I46" s="74"/>
      <c r="J46" s="70"/>
      <c r="K46" s="42" t="s">
        <v>267</v>
      </c>
    </row>
    <row r="47" spans="1:11" ht="27">
      <c r="A47" s="1" t="s">
        <v>216</v>
      </c>
      <c r="B47" s="66" t="s">
        <v>201</v>
      </c>
      <c r="C47" s="3" t="s">
        <v>219</v>
      </c>
      <c r="D47" s="30">
        <v>15145</v>
      </c>
      <c r="E47" s="2"/>
      <c r="F47" s="101">
        <v>2013</v>
      </c>
      <c r="G47" s="68"/>
      <c r="H47" s="69"/>
      <c r="I47" s="74"/>
      <c r="J47" s="70"/>
      <c r="K47" s="42" t="s">
        <v>267</v>
      </c>
    </row>
    <row r="48" spans="1:11" ht="27">
      <c r="A48" s="1" t="s">
        <v>259</v>
      </c>
      <c r="B48" s="66" t="s">
        <v>101</v>
      </c>
      <c r="C48" s="3" t="s">
        <v>219</v>
      </c>
      <c r="D48" s="30">
        <v>27579</v>
      </c>
      <c r="E48" s="2"/>
      <c r="F48" s="101">
        <v>2013</v>
      </c>
      <c r="G48" s="68"/>
      <c r="H48" s="69"/>
      <c r="I48" s="74"/>
      <c r="J48" s="70"/>
      <c r="K48" s="42" t="s">
        <v>267</v>
      </c>
    </row>
    <row r="49" spans="1:11" ht="13.5">
      <c r="A49" s="1" t="s">
        <v>240</v>
      </c>
      <c r="B49" s="66" t="s">
        <v>202</v>
      </c>
      <c r="C49" s="3" t="s">
        <v>219</v>
      </c>
      <c r="D49" s="30">
        <v>16100</v>
      </c>
      <c r="E49" s="2"/>
      <c r="F49" s="101">
        <v>2018</v>
      </c>
      <c r="G49" s="68"/>
      <c r="H49" s="69"/>
      <c r="I49" s="74"/>
      <c r="J49" s="70"/>
      <c r="K49" s="42" t="s">
        <v>267</v>
      </c>
    </row>
    <row r="50" spans="1:11" s="9" customFormat="1" ht="41.25">
      <c r="A50" s="1" t="s">
        <v>260</v>
      </c>
      <c r="B50" s="66" t="s">
        <v>203</v>
      </c>
      <c r="C50" s="3" t="s">
        <v>219</v>
      </c>
      <c r="D50" s="30">
        <v>99630</v>
      </c>
      <c r="E50" s="2"/>
      <c r="F50" s="101">
        <v>2018</v>
      </c>
      <c r="G50" s="46"/>
      <c r="H50" s="47"/>
      <c r="I50" s="49"/>
      <c r="J50" s="48"/>
      <c r="K50" s="42" t="s">
        <v>267</v>
      </c>
    </row>
    <row r="51" spans="1:11" s="9" customFormat="1" ht="13.5">
      <c r="A51" s="1" t="s">
        <v>261</v>
      </c>
      <c r="B51" s="66" t="s">
        <v>257</v>
      </c>
      <c r="C51" s="3" t="s">
        <v>219</v>
      </c>
      <c r="D51" s="30">
        <v>16612</v>
      </c>
      <c r="E51" s="2"/>
      <c r="F51" s="101">
        <v>2014</v>
      </c>
      <c r="G51" s="46"/>
      <c r="H51" s="47"/>
      <c r="I51" s="49"/>
      <c r="J51" s="48"/>
      <c r="K51" s="42" t="s">
        <v>267</v>
      </c>
    </row>
    <row r="52" spans="1:11" ht="13.5">
      <c r="A52" s="1" t="s">
        <v>262</v>
      </c>
      <c r="B52" s="66" t="s">
        <v>2</v>
      </c>
      <c r="C52" s="3" t="s">
        <v>219</v>
      </c>
      <c r="D52" s="30">
        <f>44537+199388+35667+247291</f>
        <v>526883</v>
      </c>
      <c r="E52" s="2"/>
      <c r="F52" s="101"/>
      <c r="G52" s="93"/>
      <c r="H52" s="94"/>
      <c r="I52" s="94"/>
      <c r="J52" s="95"/>
      <c r="K52" s="17" t="s">
        <v>268</v>
      </c>
    </row>
    <row r="53" spans="1:11" ht="13.5">
      <c r="A53" s="1" t="s">
        <v>263</v>
      </c>
      <c r="B53" s="66" t="s">
        <v>224</v>
      </c>
      <c r="C53" s="3" t="s">
        <v>219</v>
      </c>
      <c r="D53" s="30">
        <f>3906+9642+3733+4636+5484+4589+21773+4000</f>
        <v>57763</v>
      </c>
      <c r="E53" s="2"/>
      <c r="F53" s="101"/>
      <c r="G53" s="93"/>
      <c r="H53" s="94"/>
      <c r="I53" s="94"/>
      <c r="J53" s="95"/>
      <c r="K53" s="17" t="s">
        <v>269</v>
      </c>
    </row>
    <row r="54" spans="1:10" ht="13.5">
      <c r="A54" s="25" t="s">
        <v>69</v>
      </c>
      <c r="B54" s="26"/>
      <c r="C54" s="27"/>
      <c r="D54" s="27"/>
      <c r="E54" s="25"/>
      <c r="F54" s="103"/>
      <c r="G54" s="27"/>
      <c r="H54" s="25"/>
      <c r="I54" s="4"/>
      <c r="J54" s="4"/>
    </row>
    <row r="55" spans="1:10" ht="13.5">
      <c r="A55" s="28"/>
      <c r="B55" s="28"/>
      <c r="C55" s="28"/>
      <c r="D55" s="29"/>
      <c r="E55" s="28"/>
      <c r="F55" s="98"/>
      <c r="G55" s="109" t="s">
        <v>42</v>
      </c>
      <c r="H55" s="110"/>
      <c r="I55" s="110"/>
      <c r="J55" s="111"/>
    </row>
    <row r="56" spans="1:10" ht="27">
      <c r="A56" s="28" t="s">
        <v>0</v>
      </c>
      <c r="B56" s="28" t="s">
        <v>1</v>
      </c>
      <c r="C56" s="29" t="s">
        <v>217</v>
      </c>
      <c r="D56" s="29" t="s">
        <v>57</v>
      </c>
      <c r="E56" s="28" t="s">
        <v>41</v>
      </c>
      <c r="F56" s="98" t="s">
        <v>50</v>
      </c>
      <c r="G56" s="29" t="s">
        <v>43</v>
      </c>
      <c r="H56" s="28" t="s">
        <v>44</v>
      </c>
      <c r="I56" s="29" t="s">
        <v>45</v>
      </c>
      <c r="J56" s="28" t="s">
        <v>46</v>
      </c>
    </row>
    <row r="57" spans="1:11" s="60" customFormat="1" ht="13.5">
      <c r="A57" s="35" t="s">
        <v>236</v>
      </c>
      <c r="B57" s="52" t="s">
        <v>224</v>
      </c>
      <c r="C57" s="57" t="s">
        <v>219</v>
      </c>
      <c r="D57" s="57">
        <f>3000+2000</f>
        <v>5000</v>
      </c>
      <c r="E57" s="58"/>
      <c r="F57" s="104"/>
      <c r="G57" s="57"/>
      <c r="H57" s="58"/>
      <c r="I57" s="57"/>
      <c r="J57" s="58"/>
      <c r="K57" s="59" t="s">
        <v>269</v>
      </c>
    </row>
    <row r="58" spans="1:10" ht="13.5">
      <c r="A58" s="25" t="s">
        <v>165</v>
      </c>
      <c r="B58" s="26"/>
      <c r="C58" s="27"/>
      <c r="D58" s="27"/>
      <c r="E58" s="25"/>
      <c r="F58" s="103"/>
      <c r="G58" s="27"/>
      <c r="H58" s="25"/>
      <c r="I58" s="4"/>
      <c r="J58" s="4"/>
    </row>
    <row r="59" spans="1:10" ht="13.5">
      <c r="A59" s="28"/>
      <c r="B59" s="28"/>
      <c r="C59" s="28"/>
      <c r="D59" s="29"/>
      <c r="E59" s="28"/>
      <c r="F59" s="98"/>
      <c r="G59" s="109" t="s">
        <v>42</v>
      </c>
      <c r="H59" s="110"/>
      <c r="I59" s="110"/>
      <c r="J59" s="111"/>
    </row>
    <row r="60" spans="1:12" ht="27">
      <c r="A60" s="28" t="s">
        <v>0</v>
      </c>
      <c r="B60" s="28" t="s">
        <v>1</v>
      </c>
      <c r="C60" s="29" t="s">
        <v>217</v>
      </c>
      <c r="D60" s="29" t="s">
        <v>57</v>
      </c>
      <c r="E60" s="28" t="s">
        <v>41</v>
      </c>
      <c r="F60" s="98" t="s">
        <v>50</v>
      </c>
      <c r="G60" s="29" t="s">
        <v>43</v>
      </c>
      <c r="H60" s="28" t="s">
        <v>44</v>
      </c>
      <c r="I60" s="29" t="s">
        <v>45</v>
      </c>
      <c r="J60" s="28" t="s">
        <v>46</v>
      </c>
      <c r="L60" s="108"/>
    </row>
    <row r="61" spans="1:11" s="12" customFormat="1" ht="13.5">
      <c r="A61" s="36" t="s">
        <v>3</v>
      </c>
      <c r="B61" s="36" t="s">
        <v>237</v>
      </c>
      <c r="C61" s="37" t="s">
        <v>219</v>
      </c>
      <c r="D61" s="107">
        <v>1031283.43</v>
      </c>
      <c r="E61" s="36">
        <v>317</v>
      </c>
      <c r="F61" s="100">
        <v>2012</v>
      </c>
      <c r="G61" s="37" t="s">
        <v>77</v>
      </c>
      <c r="H61" s="36" t="s">
        <v>238</v>
      </c>
      <c r="I61" s="37" t="s">
        <v>238</v>
      </c>
      <c r="J61" s="36" t="s">
        <v>239</v>
      </c>
      <c r="K61" s="64" t="s">
        <v>266</v>
      </c>
    </row>
    <row r="62" spans="1:11" ht="13.5">
      <c r="A62" s="36" t="s">
        <v>4</v>
      </c>
      <c r="B62" s="36" t="s">
        <v>167</v>
      </c>
      <c r="C62" s="37" t="s">
        <v>219</v>
      </c>
      <c r="D62" s="37">
        <f>1750</f>
        <v>1750</v>
      </c>
      <c r="E62" s="36"/>
      <c r="F62" s="100"/>
      <c r="G62" s="37"/>
      <c r="H62" s="36"/>
      <c r="I62" s="37"/>
      <c r="J62" s="36"/>
      <c r="K62" s="17" t="s">
        <v>268</v>
      </c>
    </row>
    <row r="63" spans="1:11" ht="13.5">
      <c r="A63" s="36" t="s">
        <v>5</v>
      </c>
      <c r="B63" s="36" t="s">
        <v>224</v>
      </c>
      <c r="C63" s="37" t="s">
        <v>219</v>
      </c>
      <c r="D63" s="37">
        <f>3000+2299+2250+1999+1320+389</f>
        <v>11257</v>
      </c>
      <c r="E63" s="36"/>
      <c r="F63" s="100"/>
      <c r="G63" s="37"/>
      <c r="H63" s="36"/>
      <c r="I63" s="37"/>
      <c r="J63" s="36"/>
      <c r="K63" s="17" t="s">
        <v>269</v>
      </c>
    </row>
    <row r="64" spans="1:11" s="12" customFormat="1" ht="13.5">
      <c r="A64" s="25" t="s">
        <v>168</v>
      </c>
      <c r="B64" s="26"/>
      <c r="C64" s="27"/>
      <c r="D64" s="27"/>
      <c r="E64" s="25"/>
      <c r="F64" s="103"/>
      <c r="G64" s="27"/>
      <c r="H64" s="25"/>
      <c r="I64" s="4"/>
      <c r="J64" s="4"/>
      <c r="K64" s="64"/>
    </row>
    <row r="65" spans="1:11" s="12" customFormat="1" ht="13.5">
      <c r="A65" s="115"/>
      <c r="B65" s="115"/>
      <c r="C65" s="115"/>
      <c r="D65" s="116"/>
      <c r="E65" s="115"/>
      <c r="F65" s="117"/>
      <c r="G65" s="118" t="s">
        <v>42</v>
      </c>
      <c r="H65" s="119"/>
      <c r="I65" s="119"/>
      <c r="J65" s="120"/>
      <c r="K65" s="64"/>
    </row>
    <row r="66" spans="1:11" s="12" customFormat="1" ht="27">
      <c r="A66" s="115" t="s">
        <v>0</v>
      </c>
      <c r="B66" s="115" t="s">
        <v>1</v>
      </c>
      <c r="C66" s="116" t="s">
        <v>217</v>
      </c>
      <c r="D66" s="116" t="s">
        <v>57</v>
      </c>
      <c r="E66" s="115" t="s">
        <v>41</v>
      </c>
      <c r="F66" s="117" t="s">
        <v>50</v>
      </c>
      <c r="G66" s="116" t="s">
        <v>43</v>
      </c>
      <c r="H66" s="115" t="s">
        <v>44</v>
      </c>
      <c r="I66" s="116" t="s">
        <v>45</v>
      </c>
      <c r="J66" s="115" t="s">
        <v>46</v>
      </c>
      <c r="K66" s="64"/>
    </row>
    <row r="67" spans="1:11" s="14" customFormat="1" ht="13.5">
      <c r="A67" s="36" t="s">
        <v>3</v>
      </c>
      <c r="B67" s="36" t="s">
        <v>103</v>
      </c>
      <c r="C67" s="37" t="s">
        <v>218</v>
      </c>
      <c r="D67" s="37">
        <v>3282000</v>
      </c>
      <c r="E67" s="36">
        <v>1641</v>
      </c>
      <c r="F67" s="100">
        <v>1964</v>
      </c>
      <c r="G67" s="37" t="s">
        <v>47</v>
      </c>
      <c r="H67" s="36" t="s">
        <v>70</v>
      </c>
      <c r="I67" s="37" t="s">
        <v>51</v>
      </c>
      <c r="J67" s="36" t="s">
        <v>56</v>
      </c>
      <c r="K67" s="114" t="s">
        <v>266</v>
      </c>
    </row>
    <row r="68" spans="1:11" s="14" customFormat="1" ht="27">
      <c r="A68" s="36" t="s">
        <v>4</v>
      </c>
      <c r="B68" s="36" t="s">
        <v>225</v>
      </c>
      <c r="C68" s="37" t="s">
        <v>218</v>
      </c>
      <c r="D68" s="37">
        <v>2076000</v>
      </c>
      <c r="E68" s="36">
        <v>1038</v>
      </c>
      <c r="F68" s="100">
        <v>2001</v>
      </c>
      <c r="G68" s="37" t="s">
        <v>77</v>
      </c>
      <c r="H68" s="36" t="s">
        <v>70</v>
      </c>
      <c r="I68" s="37" t="s">
        <v>51</v>
      </c>
      <c r="J68" s="36" t="s">
        <v>49</v>
      </c>
      <c r="K68" s="114" t="s">
        <v>266</v>
      </c>
    </row>
    <row r="69" spans="1:11" s="14" customFormat="1" ht="13.5">
      <c r="A69" s="36" t="s">
        <v>5</v>
      </c>
      <c r="B69" s="36" t="s">
        <v>209</v>
      </c>
      <c r="C69" s="37" t="s">
        <v>219</v>
      </c>
      <c r="D69" s="37">
        <v>4647792</v>
      </c>
      <c r="E69" s="36">
        <v>1536</v>
      </c>
      <c r="F69" s="100">
        <v>2018</v>
      </c>
      <c r="G69" s="37" t="s">
        <v>77</v>
      </c>
      <c r="H69" s="36" t="s">
        <v>70</v>
      </c>
      <c r="I69" s="37" t="s">
        <v>51</v>
      </c>
      <c r="J69" s="36" t="s">
        <v>49</v>
      </c>
      <c r="K69" s="114" t="s">
        <v>266</v>
      </c>
    </row>
    <row r="70" spans="1:11" s="14" customFormat="1" ht="13.5">
      <c r="A70" s="36" t="s">
        <v>7</v>
      </c>
      <c r="B70" s="36" t="s">
        <v>208</v>
      </c>
      <c r="C70" s="37" t="s">
        <v>219</v>
      </c>
      <c r="D70" s="37">
        <v>1684890</v>
      </c>
      <c r="E70" s="36">
        <v>588.95</v>
      </c>
      <c r="F70" s="100">
        <v>2018</v>
      </c>
      <c r="G70" s="37" t="s">
        <v>77</v>
      </c>
      <c r="H70" s="36" t="s">
        <v>70</v>
      </c>
      <c r="I70" s="37" t="s">
        <v>51</v>
      </c>
      <c r="J70" s="36" t="s">
        <v>49</v>
      </c>
      <c r="K70" s="114" t="s">
        <v>266</v>
      </c>
    </row>
    <row r="71" spans="1:11" s="12" customFormat="1" ht="13.5">
      <c r="A71" s="36" t="s">
        <v>8</v>
      </c>
      <c r="B71" s="36" t="s">
        <v>104</v>
      </c>
      <c r="C71" s="37" t="s">
        <v>219</v>
      </c>
      <c r="D71" s="37">
        <v>506584</v>
      </c>
      <c r="E71" s="36"/>
      <c r="F71" s="100">
        <v>2009</v>
      </c>
      <c r="G71" s="37"/>
      <c r="H71" s="36"/>
      <c r="I71" s="37"/>
      <c r="J71" s="36"/>
      <c r="K71" s="64" t="s">
        <v>267</v>
      </c>
    </row>
    <row r="72" spans="1:11" s="12" customFormat="1" ht="13.5">
      <c r="A72" s="36" t="s">
        <v>9</v>
      </c>
      <c r="B72" s="36" t="s">
        <v>105</v>
      </c>
      <c r="C72" s="37" t="s">
        <v>219</v>
      </c>
      <c r="D72" s="37">
        <v>17535</v>
      </c>
      <c r="E72" s="36"/>
      <c r="F72" s="100">
        <v>2001</v>
      </c>
      <c r="G72" s="38" t="s">
        <v>169</v>
      </c>
      <c r="H72" s="39"/>
      <c r="I72" s="38"/>
      <c r="J72" s="39"/>
      <c r="K72" s="64" t="s">
        <v>267</v>
      </c>
    </row>
    <row r="73" spans="1:11" s="12" customFormat="1" ht="13.5">
      <c r="A73" s="36" t="s">
        <v>11</v>
      </c>
      <c r="B73" s="36" t="s">
        <v>106</v>
      </c>
      <c r="C73" s="37" t="s">
        <v>219</v>
      </c>
      <c r="D73" s="37">
        <v>36116</v>
      </c>
      <c r="E73" s="36"/>
      <c r="F73" s="100">
        <v>2011</v>
      </c>
      <c r="G73" s="37"/>
      <c r="H73" s="36"/>
      <c r="I73" s="37"/>
      <c r="J73" s="36"/>
      <c r="K73" s="64" t="s">
        <v>267</v>
      </c>
    </row>
    <row r="74" spans="1:11" s="12" customFormat="1" ht="13.5">
      <c r="A74" s="36" t="s">
        <v>12</v>
      </c>
      <c r="B74" s="36" t="s">
        <v>223</v>
      </c>
      <c r="C74" s="37" t="s">
        <v>219</v>
      </c>
      <c r="D74" s="37">
        <v>220096.2</v>
      </c>
      <c r="E74" s="36"/>
      <c r="F74" s="100">
        <v>2019</v>
      </c>
      <c r="G74" s="37"/>
      <c r="H74" s="36"/>
      <c r="I74" s="37"/>
      <c r="J74" s="36"/>
      <c r="K74" s="64" t="s">
        <v>267</v>
      </c>
    </row>
    <row r="75" spans="1:11" s="12" customFormat="1" ht="13.5">
      <c r="A75" s="36" t="s">
        <v>13</v>
      </c>
      <c r="B75" s="36" t="s">
        <v>107</v>
      </c>
      <c r="C75" s="37" t="s">
        <v>219</v>
      </c>
      <c r="D75" s="37">
        <v>26645</v>
      </c>
      <c r="E75" s="36"/>
      <c r="F75" s="100">
        <v>2011</v>
      </c>
      <c r="G75" s="37"/>
      <c r="H75" s="36"/>
      <c r="I75" s="37"/>
      <c r="J75" s="36"/>
      <c r="K75" s="64" t="s">
        <v>267</v>
      </c>
    </row>
    <row r="76" spans="1:11" s="12" customFormat="1" ht="13.5">
      <c r="A76" s="36" t="s">
        <v>14</v>
      </c>
      <c r="B76" s="36" t="s">
        <v>2</v>
      </c>
      <c r="C76" s="37" t="s">
        <v>219</v>
      </c>
      <c r="D76" s="37">
        <f>51813.75+250000</f>
        <v>301813.75</v>
      </c>
      <c r="E76" s="36"/>
      <c r="F76" s="100"/>
      <c r="G76" s="37"/>
      <c r="H76" s="36"/>
      <c r="I76" s="37"/>
      <c r="J76" s="36"/>
      <c r="K76" s="64" t="s">
        <v>268</v>
      </c>
    </row>
    <row r="77" spans="1:11" s="12" customFormat="1" ht="13.5">
      <c r="A77" s="36" t="s">
        <v>15</v>
      </c>
      <c r="B77" s="36" t="s">
        <v>224</v>
      </c>
      <c r="C77" s="37" t="s">
        <v>219</v>
      </c>
      <c r="D77" s="37">
        <f>17000+6600+2639+2899+4500+2459+1000+3350+4321</f>
        <v>44768</v>
      </c>
      <c r="E77" s="36"/>
      <c r="F77" s="100"/>
      <c r="G77" s="37"/>
      <c r="H77" s="36"/>
      <c r="I77" s="37"/>
      <c r="J77" s="36"/>
      <c r="K77" s="64" t="s">
        <v>269</v>
      </c>
    </row>
    <row r="78" spans="1:11" s="12" customFormat="1" ht="13.5">
      <c r="A78" s="25" t="s">
        <v>171</v>
      </c>
      <c r="B78" s="26"/>
      <c r="C78" s="27"/>
      <c r="D78" s="27"/>
      <c r="E78" s="25"/>
      <c r="F78" s="103"/>
      <c r="G78" s="27"/>
      <c r="H78" s="25"/>
      <c r="I78" s="4"/>
      <c r="J78" s="4"/>
      <c r="K78" s="64"/>
    </row>
    <row r="79" spans="1:11" s="12" customFormat="1" ht="13.5">
      <c r="A79" s="115"/>
      <c r="B79" s="115"/>
      <c r="C79" s="115"/>
      <c r="D79" s="116"/>
      <c r="E79" s="115"/>
      <c r="F79" s="117"/>
      <c r="G79" s="118" t="s">
        <v>42</v>
      </c>
      <c r="H79" s="119"/>
      <c r="I79" s="119"/>
      <c r="J79" s="120"/>
      <c r="K79" s="64"/>
    </row>
    <row r="80" spans="1:11" s="12" customFormat="1" ht="27">
      <c r="A80" s="115" t="s">
        <v>0</v>
      </c>
      <c r="B80" s="115" t="s">
        <v>1</v>
      </c>
      <c r="C80" s="116" t="s">
        <v>217</v>
      </c>
      <c r="D80" s="116" t="s">
        <v>57</v>
      </c>
      <c r="E80" s="115" t="s">
        <v>41</v>
      </c>
      <c r="F80" s="117" t="s">
        <v>50</v>
      </c>
      <c r="G80" s="116" t="s">
        <v>43</v>
      </c>
      <c r="H80" s="115" t="s">
        <v>44</v>
      </c>
      <c r="I80" s="116" t="s">
        <v>45</v>
      </c>
      <c r="J80" s="115" t="s">
        <v>46</v>
      </c>
      <c r="K80" s="64"/>
    </row>
    <row r="81" spans="1:11" s="9" customFormat="1" ht="13.5">
      <c r="A81" s="1" t="s">
        <v>3</v>
      </c>
      <c r="B81" s="2" t="s">
        <v>110</v>
      </c>
      <c r="C81" s="41" t="s">
        <v>218</v>
      </c>
      <c r="D81" s="30">
        <v>3096000</v>
      </c>
      <c r="E81" s="2">
        <v>1548</v>
      </c>
      <c r="F81" s="99">
        <v>1996</v>
      </c>
      <c r="G81" s="3" t="s">
        <v>77</v>
      </c>
      <c r="H81" s="1" t="s">
        <v>70</v>
      </c>
      <c r="I81" s="1" t="s">
        <v>51</v>
      </c>
      <c r="J81" s="1" t="s">
        <v>49</v>
      </c>
      <c r="K81" s="42" t="s">
        <v>266</v>
      </c>
    </row>
    <row r="82" spans="1:11" s="9" customFormat="1" ht="13.5">
      <c r="A82" s="1" t="s">
        <v>4</v>
      </c>
      <c r="B82" s="2" t="s">
        <v>195</v>
      </c>
      <c r="C82" s="41" t="s">
        <v>219</v>
      </c>
      <c r="D82" s="30">
        <v>5682</v>
      </c>
      <c r="E82" s="2"/>
      <c r="F82" s="99">
        <v>2015</v>
      </c>
      <c r="G82" s="44"/>
      <c r="H82" s="43"/>
      <c r="I82" s="43"/>
      <c r="J82" s="43"/>
      <c r="K82" s="42" t="s">
        <v>267</v>
      </c>
    </row>
    <row r="83" spans="1:11" ht="13.5">
      <c r="A83" s="1" t="s">
        <v>5</v>
      </c>
      <c r="B83" s="2" t="s">
        <v>2</v>
      </c>
      <c r="C83" s="41" t="s">
        <v>219</v>
      </c>
      <c r="D83" s="30">
        <f>1750+1099+4699</f>
        <v>7548</v>
      </c>
      <c r="E83" s="2"/>
      <c r="F83" s="99"/>
      <c r="G83" s="3"/>
      <c r="H83" s="1"/>
      <c r="I83" s="1"/>
      <c r="J83" s="1"/>
      <c r="K83" s="17" t="s">
        <v>268</v>
      </c>
    </row>
    <row r="84" spans="1:11" ht="13.5">
      <c r="A84" s="1" t="s">
        <v>233</v>
      </c>
      <c r="B84" s="2" t="s">
        <v>224</v>
      </c>
      <c r="C84" s="41" t="s">
        <v>219</v>
      </c>
      <c r="D84" s="30">
        <f>6600+2280+2899+1890+2250+1999+1320+2026</f>
        <v>21264</v>
      </c>
      <c r="E84" s="2"/>
      <c r="F84" s="99"/>
      <c r="G84" s="3"/>
      <c r="H84" s="1"/>
      <c r="I84" s="1"/>
      <c r="J84" s="1"/>
      <c r="K84" s="17" t="s">
        <v>269</v>
      </c>
    </row>
    <row r="87" spans="2:3" ht="13.5">
      <c r="B87" s="121" t="s">
        <v>1</v>
      </c>
      <c r="C87" s="122" t="s">
        <v>57</v>
      </c>
    </row>
    <row r="88" spans="2:6" ht="13.5">
      <c r="B88" s="2" t="s">
        <v>264</v>
      </c>
      <c r="C88" s="3">
        <f>SUMIF(K:K,"b",D:D)</f>
        <v>25759106.79</v>
      </c>
      <c r="F88" s="105"/>
    </row>
    <row r="89" spans="2:6" ht="13.5">
      <c r="B89" s="2" t="s">
        <v>265</v>
      </c>
      <c r="C89" s="3">
        <f>SUMIF(K:K,"bud",D:D)</f>
        <v>2016534.2</v>
      </c>
      <c r="F89" s="105"/>
    </row>
    <row r="90" spans="2:6" ht="13.5">
      <c r="B90" s="2" t="s">
        <v>2</v>
      </c>
      <c r="C90" s="3">
        <f>SUMIF(K:K,"w",D:D)</f>
        <v>837994.75</v>
      </c>
      <c r="F90" s="105"/>
    </row>
    <row r="91" spans="2:6" ht="13.5">
      <c r="B91" s="2" t="s">
        <v>224</v>
      </c>
      <c r="C91" s="3">
        <f>SUMIF(K:K,"e",D:D)</f>
        <v>140052</v>
      </c>
      <c r="F91" s="105"/>
    </row>
    <row r="92" spans="2:6" ht="13.5">
      <c r="B92" s="121" t="s">
        <v>288</v>
      </c>
      <c r="C92" s="122">
        <f>SUM(C88:C91)</f>
        <v>28753687.74</v>
      </c>
      <c r="F92" s="105"/>
    </row>
  </sheetData>
  <sheetProtection/>
  <mergeCells count="5">
    <mergeCell ref="G79:J79"/>
    <mergeCell ref="G4:J4"/>
    <mergeCell ref="G55:J55"/>
    <mergeCell ref="G65:J65"/>
    <mergeCell ref="G59:J59"/>
  </mergeCells>
  <printOptions/>
  <pageMargins left="0.7874015748031497" right="0.7874015748031497" top="0.984251968503937" bottom="0.984251968503937" header="0.5118110236220472" footer="0.5118110236220472"/>
  <pageSetup fitToHeight="1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1">
      <selection activeCell="D21" sqref="D1:D16384"/>
    </sheetView>
  </sheetViews>
  <sheetFormatPr defaultColWidth="9.140625" defaultRowHeight="12.75"/>
  <cols>
    <col min="1" max="1" width="5.421875" style="12" customWidth="1"/>
    <col min="2" max="2" width="29.8515625" style="15" customWidth="1"/>
    <col min="3" max="3" width="20.421875" style="13" bestFit="1" customWidth="1"/>
    <col min="4" max="4" width="2.8515625" style="12" hidden="1" customWidth="1"/>
    <col min="5" max="5" width="24.140625" style="12" bestFit="1" customWidth="1"/>
    <col min="6" max="6" width="14.421875" style="13" customWidth="1"/>
    <col min="7" max="7" width="12.140625" style="13" bestFit="1" customWidth="1"/>
    <col min="8" max="16384" width="9.140625" style="12" customWidth="1"/>
  </cols>
  <sheetData>
    <row r="1" spans="1:3" ht="18">
      <c r="A1" s="40" t="s">
        <v>220</v>
      </c>
      <c r="B1" s="11"/>
      <c r="C1" s="16"/>
    </row>
    <row r="2" spans="1:3" ht="13.5">
      <c r="A2" s="11"/>
      <c r="B2" s="11"/>
      <c r="C2" s="16"/>
    </row>
    <row r="3" spans="1:3" ht="13.5">
      <c r="A3" s="75" t="s">
        <v>59</v>
      </c>
      <c r="B3" s="75"/>
      <c r="C3" s="76"/>
    </row>
    <row r="4" spans="1:3" ht="13.5">
      <c r="A4" s="33" t="s">
        <v>0</v>
      </c>
      <c r="B4" s="33" t="s">
        <v>1</v>
      </c>
      <c r="C4" s="34" t="s">
        <v>57</v>
      </c>
    </row>
    <row r="5" spans="1:4" ht="13.5">
      <c r="A5" s="1" t="s">
        <v>3</v>
      </c>
      <c r="B5" s="50" t="s">
        <v>58</v>
      </c>
      <c r="C5" s="56">
        <f>50000+40000+6000+1459+3500</f>
        <v>100959</v>
      </c>
      <c r="D5" s="12" t="s">
        <v>272</v>
      </c>
    </row>
    <row r="6" spans="1:4" ht="13.5">
      <c r="A6" s="1" t="s">
        <v>4</v>
      </c>
      <c r="B6" s="50" t="s">
        <v>40</v>
      </c>
      <c r="C6" s="56">
        <f>3500</f>
        <v>3500</v>
      </c>
      <c r="D6" s="12" t="s">
        <v>272</v>
      </c>
    </row>
    <row r="7" spans="1:4" ht="13.5">
      <c r="A7" s="1" t="s">
        <v>5</v>
      </c>
      <c r="B7" s="50" t="s">
        <v>270</v>
      </c>
      <c r="C7" s="56">
        <f>12*3330+10*3220+3*250</f>
        <v>72910</v>
      </c>
      <c r="D7" s="12" t="s">
        <v>272</v>
      </c>
    </row>
    <row r="8" spans="1:4" ht="13.5">
      <c r="A8" s="1" t="s">
        <v>7</v>
      </c>
      <c r="B8" s="50" t="s">
        <v>271</v>
      </c>
      <c r="C8" s="56">
        <f>3*1650+5*1420+6*3320</f>
        <v>31970</v>
      </c>
      <c r="D8" s="12" t="s">
        <v>273</v>
      </c>
    </row>
    <row r="9" spans="1:4" ht="13.5">
      <c r="A9" s="1" t="s">
        <v>8</v>
      </c>
      <c r="B9" s="50" t="s">
        <v>108</v>
      </c>
      <c r="C9" s="56">
        <f>13922</f>
        <v>13922</v>
      </c>
      <c r="D9" s="12" t="s">
        <v>273</v>
      </c>
    </row>
    <row r="10" spans="1:3" ht="13.5">
      <c r="A10" s="31" t="s">
        <v>69</v>
      </c>
      <c r="B10" s="31"/>
      <c r="C10" s="32"/>
    </row>
    <row r="11" spans="1:3" ht="13.5">
      <c r="A11" s="33" t="s">
        <v>0</v>
      </c>
      <c r="B11" s="33" t="s">
        <v>1</v>
      </c>
      <c r="C11" s="34" t="s">
        <v>57</v>
      </c>
    </row>
    <row r="12" spans="1:4" ht="13.5">
      <c r="A12" s="1" t="s">
        <v>3</v>
      </c>
      <c r="B12" s="50" t="s">
        <v>10</v>
      </c>
      <c r="C12" s="56">
        <f>2000+3499+4598+499+2939+3034+1880</f>
        <v>18449</v>
      </c>
      <c r="D12" s="12" t="s">
        <v>272</v>
      </c>
    </row>
    <row r="13" spans="1:4" ht="13.5">
      <c r="A13" s="1" t="s">
        <v>4</v>
      </c>
      <c r="B13" s="50" t="s">
        <v>40</v>
      </c>
      <c r="C13" s="56">
        <f>925+925</f>
        <v>1850</v>
      </c>
      <c r="D13" s="12" t="s">
        <v>272</v>
      </c>
    </row>
    <row r="14" spans="1:4" ht="13.5">
      <c r="A14" s="1" t="s">
        <v>5</v>
      </c>
      <c r="B14" s="50" t="s">
        <v>108</v>
      </c>
      <c r="C14" s="56">
        <f>2500</f>
        <v>2500</v>
      </c>
      <c r="D14" s="12" t="s">
        <v>273</v>
      </c>
    </row>
    <row r="15" spans="1:3" ht="13.5">
      <c r="A15" s="31" t="s">
        <v>166</v>
      </c>
      <c r="B15" s="31"/>
      <c r="C15" s="32"/>
    </row>
    <row r="16" spans="1:3" ht="13.5">
      <c r="A16" s="33" t="s">
        <v>0</v>
      </c>
      <c r="B16" s="33" t="s">
        <v>1</v>
      </c>
      <c r="C16" s="34" t="s">
        <v>57</v>
      </c>
    </row>
    <row r="17" spans="1:4" ht="13.5">
      <c r="A17" s="1" t="s">
        <v>3</v>
      </c>
      <c r="B17" s="50" t="s">
        <v>10</v>
      </c>
      <c r="C17" s="61">
        <f>2970</f>
        <v>2970</v>
      </c>
      <c r="D17" s="12" t="s">
        <v>272</v>
      </c>
    </row>
    <row r="18" spans="1:3" ht="13.5">
      <c r="A18" s="31" t="s">
        <v>170</v>
      </c>
      <c r="B18" s="31"/>
      <c r="C18" s="32"/>
    </row>
    <row r="19" spans="1:3" ht="13.5">
      <c r="A19" s="33" t="s">
        <v>0</v>
      </c>
      <c r="B19" s="33" t="s">
        <v>1</v>
      </c>
      <c r="C19" s="34" t="s">
        <v>57</v>
      </c>
    </row>
    <row r="20" spans="1:4" ht="13.5">
      <c r="A20" s="1" t="s">
        <v>3</v>
      </c>
      <c r="B20" s="50" t="s">
        <v>228</v>
      </c>
      <c r="C20" s="51">
        <f>5182+28044</f>
        <v>33226</v>
      </c>
      <c r="D20" s="12" t="s">
        <v>272</v>
      </c>
    </row>
    <row r="21" spans="1:4" ht="13.5">
      <c r="A21" s="1" t="s">
        <v>4</v>
      </c>
      <c r="B21" s="50" t="s">
        <v>230</v>
      </c>
      <c r="C21" s="51">
        <f>680</f>
        <v>680</v>
      </c>
      <c r="D21" s="12" t="s">
        <v>272</v>
      </c>
    </row>
    <row r="22" spans="1:4" ht="13.5">
      <c r="A22" s="1" t="s">
        <v>5</v>
      </c>
      <c r="B22" s="50" t="s">
        <v>229</v>
      </c>
      <c r="C22" s="51">
        <v>7418</v>
      </c>
      <c r="D22" s="12" t="s">
        <v>272</v>
      </c>
    </row>
    <row r="23" spans="1:5" ht="13.5">
      <c r="A23" s="1" t="s">
        <v>7</v>
      </c>
      <c r="B23" s="50" t="s">
        <v>108</v>
      </c>
      <c r="C23" s="51">
        <f>4100+2200+500+2499+3100+3749+3398.99+2998</f>
        <v>22544.989999999998</v>
      </c>
      <c r="D23" s="12" t="s">
        <v>273</v>
      </c>
      <c r="E23" s="13"/>
    </row>
    <row r="24" spans="1:5" ht="27">
      <c r="A24" s="1" t="s">
        <v>8</v>
      </c>
      <c r="B24" s="55" t="s">
        <v>231</v>
      </c>
      <c r="C24" s="51">
        <f>5497</f>
        <v>5497</v>
      </c>
      <c r="D24" s="12" t="s">
        <v>273</v>
      </c>
      <c r="E24" s="13"/>
    </row>
    <row r="25" spans="1:4" ht="13.5">
      <c r="A25" s="1" t="s">
        <v>9</v>
      </c>
      <c r="B25" s="50" t="s">
        <v>109</v>
      </c>
      <c r="C25" s="51">
        <f>7903+4969.2</f>
        <v>12872.2</v>
      </c>
      <c r="D25" s="12" t="s">
        <v>272</v>
      </c>
    </row>
    <row r="26" spans="1:3" ht="13.5">
      <c r="A26" s="31" t="s">
        <v>171</v>
      </c>
      <c r="B26" s="31"/>
      <c r="C26" s="32"/>
    </row>
    <row r="27" spans="1:3" ht="13.5">
      <c r="A27" s="33" t="s">
        <v>0</v>
      </c>
      <c r="B27" s="33" t="s">
        <v>1</v>
      </c>
      <c r="C27" s="34" t="s">
        <v>57</v>
      </c>
    </row>
    <row r="28" spans="1:4" ht="13.5">
      <c r="A28" s="1" t="s">
        <v>3</v>
      </c>
      <c r="B28" s="50" t="s">
        <v>234</v>
      </c>
      <c r="C28" s="56">
        <f>729</f>
        <v>729</v>
      </c>
      <c r="D28" s="12" t="s">
        <v>272</v>
      </c>
    </row>
    <row r="29" spans="1:4" ht="13.5">
      <c r="A29" s="1" t="s">
        <v>4</v>
      </c>
      <c r="B29" s="50" t="s">
        <v>6</v>
      </c>
      <c r="C29" s="56">
        <f>699+4098+5535</f>
        <v>10332</v>
      </c>
      <c r="D29" s="12" t="s">
        <v>273</v>
      </c>
    </row>
    <row r="30" spans="1:4" ht="13.5">
      <c r="A30" s="1" t="s">
        <v>5</v>
      </c>
      <c r="B30" s="1" t="s">
        <v>40</v>
      </c>
      <c r="C30" s="56">
        <f>724</f>
        <v>724</v>
      </c>
      <c r="D30" s="12" t="s">
        <v>272</v>
      </c>
    </row>
    <row r="31" spans="1:4" ht="13.5">
      <c r="A31" s="1" t="s">
        <v>7</v>
      </c>
      <c r="B31" s="1" t="s">
        <v>235</v>
      </c>
      <c r="C31" s="56">
        <f>319.8</f>
        <v>319.8</v>
      </c>
      <c r="D31" s="12" t="s">
        <v>272</v>
      </c>
    </row>
    <row r="32" spans="1:4" ht="13.5">
      <c r="A32" s="1" t="s">
        <v>8</v>
      </c>
      <c r="B32" s="1" t="s">
        <v>109</v>
      </c>
      <c r="C32" s="56">
        <v>4182</v>
      </c>
      <c r="D32" s="12" t="s">
        <v>272</v>
      </c>
    </row>
    <row r="34" spans="2:3" ht="13.5">
      <c r="B34" s="123" t="s">
        <v>1</v>
      </c>
      <c r="C34" s="124" t="s">
        <v>57</v>
      </c>
    </row>
    <row r="35" spans="2:3" ht="13.5">
      <c r="B35" s="35" t="s">
        <v>274</v>
      </c>
      <c r="C35" s="89">
        <f>SUMIF(D:D,"s",C:C)</f>
        <v>260789</v>
      </c>
    </row>
    <row r="36" spans="2:3" ht="13.5">
      <c r="B36" s="35" t="s">
        <v>275</v>
      </c>
      <c r="C36" s="89">
        <f>SUMIF(D:D,"p",C:C)</f>
        <v>86765.98999999999</v>
      </c>
    </row>
    <row r="37" spans="2:3" ht="13.5">
      <c r="B37" s="123" t="s">
        <v>288</v>
      </c>
      <c r="C37" s="124">
        <f>SUM(C35:C36)</f>
        <v>347554.99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3" max="3" width="12.28125" style="20" customWidth="1"/>
    <col min="4" max="5" width="15.28125" style="0" customWidth="1"/>
    <col min="6" max="6" width="9.57421875" style="0" customWidth="1"/>
    <col min="7" max="7" width="9.7109375" style="0" customWidth="1"/>
    <col min="8" max="8" width="12.140625" style="0" customWidth="1"/>
    <col min="9" max="9" width="21.7109375" style="0" customWidth="1"/>
    <col min="10" max="10" width="12.7109375" style="0" bestFit="1" customWidth="1"/>
    <col min="11" max="11" width="11.28125" style="0" customWidth="1"/>
    <col min="12" max="12" width="11.57421875" style="0" customWidth="1"/>
    <col min="13" max="13" width="11.00390625" style="0" customWidth="1"/>
    <col min="14" max="14" width="18.57421875" style="0" customWidth="1"/>
    <col min="15" max="15" width="22.28125" style="0" customWidth="1"/>
    <col min="18" max="18" width="10.8515625" style="0" bestFit="1" customWidth="1"/>
  </cols>
  <sheetData>
    <row r="1" ht="18">
      <c r="A1" s="40" t="s">
        <v>221</v>
      </c>
    </row>
    <row r="4" spans="2:15" s="53" customFormat="1" ht="26.25">
      <c r="B4" s="18" t="s">
        <v>0</v>
      </c>
      <c r="C4" s="18" t="s">
        <v>52</v>
      </c>
      <c r="D4" s="18" t="s">
        <v>53</v>
      </c>
      <c r="E4" s="18" t="s">
        <v>54</v>
      </c>
      <c r="F4" s="77" t="s">
        <v>61</v>
      </c>
      <c r="G4" s="77" t="s">
        <v>115</v>
      </c>
      <c r="H4" s="77" t="s">
        <v>174</v>
      </c>
      <c r="I4" s="77" t="s">
        <v>55</v>
      </c>
      <c r="J4" s="77" t="s">
        <v>62</v>
      </c>
      <c r="K4" s="18" t="s">
        <v>63</v>
      </c>
      <c r="L4" s="18" t="s">
        <v>64</v>
      </c>
      <c r="M4" s="18" t="s">
        <v>65</v>
      </c>
      <c r="N4" s="18" t="s">
        <v>66</v>
      </c>
      <c r="O4" s="18" t="s">
        <v>67</v>
      </c>
    </row>
    <row r="5" spans="2:15" s="53" customFormat="1" ht="69" customHeight="1">
      <c r="B5" s="18" t="s">
        <v>3</v>
      </c>
      <c r="C5" s="18" t="s">
        <v>276</v>
      </c>
      <c r="D5" s="18" t="s">
        <v>116</v>
      </c>
      <c r="E5" s="18" t="s">
        <v>183</v>
      </c>
      <c r="F5" s="77">
        <v>0</v>
      </c>
      <c r="G5" s="77">
        <v>2011</v>
      </c>
      <c r="H5" s="84" t="s">
        <v>184</v>
      </c>
      <c r="I5" s="77" t="s">
        <v>185</v>
      </c>
      <c r="J5" s="18" t="s">
        <v>48</v>
      </c>
      <c r="K5" s="18" t="s">
        <v>289</v>
      </c>
      <c r="L5" s="18" t="s">
        <v>287</v>
      </c>
      <c r="M5" s="18" t="s">
        <v>287</v>
      </c>
      <c r="N5" s="18" t="s">
        <v>117</v>
      </c>
      <c r="O5" s="18" t="s">
        <v>117</v>
      </c>
    </row>
    <row r="6" spans="1:15" s="53" customFormat="1" ht="64.5" customHeight="1">
      <c r="A6" s="20"/>
      <c r="B6" s="18" t="s">
        <v>4</v>
      </c>
      <c r="C6" s="18" t="s">
        <v>277</v>
      </c>
      <c r="D6" s="18" t="s">
        <v>175</v>
      </c>
      <c r="E6" s="18" t="s">
        <v>173</v>
      </c>
      <c r="F6" s="77">
        <v>6</v>
      </c>
      <c r="G6" s="77">
        <v>1984</v>
      </c>
      <c r="H6" s="77">
        <v>6842</v>
      </c>
      <c r="I6" s="77" t="s">
        <v>118</v>
      </c>
      <c r="J6" s="18" t="s">
        <v>48</v>
      </c>
      <c r="K6" s="18" t="s">
        <v>290</v>
      </c>
      <c r="L6" s="18" t="s">
        <v>287</v>
      </c>
      <c r="M6" s="18" t="s">
        <v>290</v>
      </c>
      <c r="N6" s="18" t="s">
        <v>119</v>
      </c>
      <c r="O6" s="18" t="s">
        <v>180</v>
      </c>
    </row>
    <row r="7" spans="2:18" s="53" customFormat="1" ht="68.25" customHeight="1">
      <c r="B7" s="18" t="s">
        <v>5</v>
      </c>
      <c r="C7" s="18" t="s">
        <v>278</v>
      </c>
      <c r="D7" s="18" t="s">
        <v>120</v>
      </c>
      <c r="E7" s="18" t="s">
        <v>191</v>
      </c>
      <c r="F7" s="77">
        <v>5</v>
      </c>
      <c r="G7" s="77">
        <v>2007</v>
      </c>
      <c r="H7" s="77">
        <v>1910</v>
      </c>
      <c r="I7" s="77" t="s">
        <v>121</v>
      </c>
      <c r="J7" s="78">
        <v>10700</v>
      </c>
      <c r="K7" s="18" t="s">
        <v>291</v>
      </c>
      <c r="L7" s="18" t="s">
        <v>291</v>
      </c>
      <c r="M7" s="18" t="s">
        <v>291</v>
      </c>
      <c r="N7" s="18" t="s">
        <v>122</v>
      </c>
      <c r="O7" s="18" t="s">
        <v>180</v>
      </c>
      <c r="R7" s="62"/>
    </row>
    <row r="8" spans="2:15" s="53" customFormat="1" ht="77.25" customHeight="1">
      <c r="B8" s="18" t="s">
        <v>7</v>
      </c>
      <c r="C8" s="18" t="s">
        <v>279</v>
      </c>
      <c r="D8" s="18" t="s">
        <v>176</v>
      </c>
      <c r="E8" s="18" t="s">
        <v>173</v>
      </c>
      <c r="F8" s="77">
        <v>4</v>
      </c>
      <c r="G8" s="77">
        <v>1990</v>
      </c>
      <c r="H8" s="77">
        <v>11100</v>
      </c>
      <c r="I8" s="77">
        <v>20110</v>
      </c>
      <c r="J8" s="18" t="s">
        <v>48</v>
      </c>
      <c r="K8" s="18" t="s">
        <v>292</v>
      </c>
      <c r="L8" s="18" t="s">
        <v>287</v>
      </c>
      <c r="M8" s="18" t="s">
        <v>292</v>
      </c>
      <c r="N8" s="18" t="s">
        <v>123</v>
      </c>
      <c r="O8" s="18" t="s">
        <v>177</v>
      </c>
    </row>
    <row r="9" spans="2:18" s="53" customFormat="1" ht="66">
      <c r="B9" s="18" t="s">
        <v>8</v>
      </c>
      <c r="C9" s="18" t="s">
        <v>280</v>
      </c>
      <c r="D9" s="18" t="s">
        <v>178</v>
      </c>
      <c r="E9" s="18" t="s">
        <v>173</v>
      </c>
      <c r="F9" s="77">
        <v>6</v>
      </c>
      <c r="G9" s="77">
        <v>2010</v>
      </c>
      <c r="H9" s="77">
        <v>6374</v>
      </c>
      <c r="I9" s="77" t="s">
        <v>124</v>
      </c>
      <c r="J9" s="78">
        <v>308250</v>
      </c>
      <c r="K9" s="18" t="s">
        <v>293</v>
      </c>
      <c r="L9" s="18" t="s">
        <v>293</v>
      </c>
      <c r="M9" s="18" t="s">
        <v>293</v>
      </c>
      <c r="N9" s="18" t="s">
        <v>125</v>
      </c>
      <c r="O9" s="18" t="s">
        <v>179</v>
      </c>
      <c r="R9" s="62"/>
    </row>
    <row r="10" spans="2:15" s="53" customFormat="1" ht="66">
      <c r="B10" s="18" t="s">
        <v>9</v>
      </c>
      <c r="C10" s="18" t="s">
        <v>71</v>
      </c>
      <c r="D10" s="18" t="s">
        <v>126</v>
      </c>
      <c r="E10" s="18"/>
      <c r="F10" s="77">
        <v>1</v>
      </c>
      <c r="G10" s="77" t="s">
        <v>127</v>
      </c>
      <c r="H10" s="77"/>
      <c r="I10" s="77" t="s">
        <v>127</v>
      </c>
      <c r="J10" s="18" t="s">
        <v>48</v>
      </c>
      <c r="K10" s="18" t="s">
        <v>294</v>
      </c>
      <c r="L10" s="18" t="s">
        <v>287</v>
      </c>
      <c r="M10" s="18" t="s">
        <v>294</v>
      </c>
      <c r="N10" s="18" t="s">
        <v>117</v>
      </c>
      <c r="O10" s="18" t="s">
        <v>117</v>
      </c>
    </row>
    <row r="11" spans="2:18" s="53" customFormat="1" ht="79.5" customHeight="1">
      <c r="B11" s="18" t="s">
        <v>11</v>
      </c>
      <c r="C11" s="18" t="s">
        <v>281</v>
      </c>
      <c r="D11" s="18" t="s">
        <v>181</v>
      </c>
      <c r="E11" s="18" t="s">
        <v>182</v>
      </c>
      <c r="F11" s="77">
        <v>2</v>
      </c>
      <c r="G11" s="77">
        <v>2010</v>
      </c>
      <c r="H11" s="77">
        <v>4156</v>
      </c>
      <c r="I11" s="77" t="s">
        <v>128</v>
      </c>
      <c r="J11" s="78">
        <v>67000</v>
      </c>
      <c r="K11" s="18" t="s">
        <v>295</v>
      </c>
      <c r="L11" s="18" t="s">
        <v>295</v>
      </c>
      <c r="M11" s="18" t="s">
        <v>295</v>
      </c>
      <c r="N11" s="18" t="s">
        <v>117</v>
      </c>
      <c r="O11" s="18" t="s">
        <v>117</v>
      </c>
      <c r="R11" s="62"/>
    </row>
    <row r="12" spans="2:15" s="53" customFormat="1" ht="66.75" customHeight="1">
      <c r="B12" s="18" t="s">
        <v>12</v>
      </c>
      <c r="C12" s="18" t="s">
        <v>282</v>
      </c>
      <c r="D12" s="18" t="s">
        <v>186</v>
      </c>
      <c r="E12" s="18" t="s">
        <v>187</v>
      </c>
      <c r="F12" s="77">
        <v>0</v>
      </c>
      <c r="G12" s="77">
        <v>2010</v>
      </c>
      <c r="H12" s="84" t="s">
        <v>188</v>
      </c>
      <c r="I12" s="85" t="s">
        <v>258</v>
      </c>
      <c r="J12" s="18" t="s">
        <v>48</v>
      </c>
      <c r="K12" s="18" t="s">
        <v>295</v>
      </c>
      <c r="L12" s="18" t="s">
        <v>287</v>
      </c>
      <c r="M12" s="18" t="s">
        <v>287</v>
      </c>
      <c r="N12" s="18" t="s">
        <v>117</v>
      </c>
      <c r="O12" s="18" t="s">
        <v>117</v>
      </c>
    </row>
    <row r="13" spans="2:15" s="53" customFormat="1" ht="64.5" customHeight="1">
      <c r="B13" s="18" t="s">
        <v>13</v>
      </c>
      <c r="C13" s="18" t="s">
        <v>283</v>
      </c>
      <c r="D13" s="18" t="s">
        <v>129</v>
      </c>
      <c r="E13" s="18"/>
      <c r="F13" s="77">
        <v>0</v>
      </c>
      <c r="G13" s="77">
        <v>1999</v>
      </c>
      <c r="H13" s="77" t="s">
        <v>206</v>
      </c>
      <c r="I13" s="77" t="s">
        <v>130</v>
      </c>
      <c r="J13" s="77" t="s">
        <v>48</v>
      </c>
      <c r="K13" s="18" t="s">
        <v>296</v>
      </c>
      <c r="L13" s="18" t="s">
        <v>287</v>
      </c>
      <c r="M13" s="18" t="s">
        <v>287</v>
      </c>
      <c r="N13" s="18" t="s">
        <v>131</v>
      </c>
      <c r="O13" s="18" t="s">
        <v>131</v>
      </c>
    </row>
    <row r="14" spans="2:15" s="53" customFormat="1" ht="66">
      <c r="B14" s="18" t="s">
        <v>14</v>
      </c>
      <c r="C14" s="79" t="s">
        <v>284</v>
      </c>
      <c r="D14" s="79" t="s">
        <v>157</v>
      </c>
      <c r="E14" s="80" t="s">
        <v>189</v>
      </c>
      <c r="F14" s="77">
        <v>0</v>
      </c>
      <c r="G14" s="77">
        <v>2006</v>
      </c>
      <c r="H14" s="77" t="s">
        <v>190</v>
      </c>
      <c r="I14" s="86" t="s">
        <v>158</v>
      </c>
      <c r="J14" s="87" t="s">
        <v>48</v>
      </c>
      <c r="K14" s="18" t="s">
        <v>297</v>
      </c>
      <c r="L14" s="18" t="s">
        <v>287</v>
      </c>
      <c r="M14" s="18" t="s">
        <v>287</v>
      </c>
      <c r="N14" s="18" t="s">
        <v>117</v>
      </c>
      <c r="O14" s="18" t="s">
        <v>180</v>
      </c>
    </row>
    <row r="15" spans="2:15" s="53" customFormat="1" ht="66">
      <c r="B15" s="18" t="s">
        <v>15</v>
      </c>
      <c r="C15" s="79" t="s">
        <v>192</v>
      </c>
      <c r="D15" s="79" t="s">
        <v>193</v>
      </c>
      <c r="E15" s="80" t="s">
        <v>68</v>
      </c>
      <c r="F15" s="81">
        <v>6</v>
      </c>
      <c r="G15" s="81">
        <v>2006</v>
      </c>
      <c r="H15" s="79">
        <v>1896</v>
      </c>
      <c r="I15" s="82" t="s">
        <v>194</v>
      </c>
      <c r="J15" s="63" t="s">
        <v>48</v>
      </c>
      <c r="K15" s="18" t="s">
        <v>298</v>
      </c>
      <c r="L15" s="18" t="s">
        <v>287</v>
      </c>
      <c r="M15" s="18" t="s">
        <v>298</v>
      </c>
      <c r="N15" s="83" t="s">
        <v>117</v>
      </c>
      <c r="O15" s="83" t="s">
        <v>117</v>
      </c>
    </row>
    <row r="16" spans="2:15" ht="66">
      <c r="B16" s="18" t="s">
        <v>16</v>
      </c>
      <c r="C16" s="79" t="s">
        <v>71</v>
      </c>
      <c r="D16" s="125" t="s">
        <v>285</v>
      </c>
      <c r="E16" s="80" t="s">
        <v>286</v>
      </c>
      <c r="F16" s="125">
        <v>1</v>
      </c>
      <c r="G16" s="125">
        <v>2016</v>
      </c>
      <c r="H16" s="81" t="s">
        <v>190</v>
      </c>
      <c r="I16" s="125">
        <v>10839</v>
      </c>
      <c r="J16" s="125" t="s">
        <v>48</v>
      </c>
      <c r="K16" s="18" t="s">
        <v>299</v>
      </c>
      <c r="L16" s="125" t="s">
        <v>287</v>
      </c>
      <c r="M16" s="125" t="s">
        <v>287</v>
      </c>
      <c r="N16" s="126" t="s">
        <v>117</v>
      </c>
      <c r="O16" s="126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22.7109375" style="19" customWidth="1"/>
    <col min="3" max="3" width="26.28125" style="19" customWidth="1"/>
    <col min="4" max="4" width="23.57421875" style="19" customWidth="1"/>
  </cols>
  <sheetData>
    <row r="1" ht="18">
      <c r="A1" s="40" t="s">
        <v>222</v>
      </c>
    </row>
    <row r="3" spans="2:4" ht="12.75">
      <c r="B3" s="113" t="s">
        <v>59</v>
      </c>
      <c r="C3" s="113"/>
      <c r="D3" s="113"/>
    </row>
    <row r="4" spans="2:4" ht="26.25">
      <c r="B4" s="21" t="s">
        <v>132</v>
      </c>
      <c r="C4" s="21" t="s">
        <v>133</v>
      </c>
      <c r="D4" s="21" t="s">
        <v>134</v>
      </c>
    </row>
    <row r="5" spans="2:4" s="53" customFormat="1" ht="39" customHeight="1">
      <c r="B5" s="18" t="s">
        <v>72</v>
      </c>
      <c r="C5" s="18" t="s">
        <v>140</v>
      </c>
      <c r="D5" s="18" t="s">
        <v>135</v>
      </c>
    </row>
    <row r="6" spans="2:4" s="53" customFormat="1" ht="39">
      <c r="B6" s="18" t="s">
        <v>75</v>
      </c>
      <c r="C6" s="18" t="s">
        <v>140</v>
      </c>
      <c r="D6" s="18" t="s">
        <v>136</v>
      </c>
    </row>
    <row r="7" spans="2:4" s="53" customFormat="1" ht="39">
      <c r="B7" s="18" t="s">
        <v>78</v>
      </c>
      <c r="C7" s="18" t="s">
        <v>141</v>
      </c>
      <c r="D7" s="18" t="s">
        <v>198</v>
      </c>
    </row>
    <row r="8" spans="2:4" s="53" customFormat="1" ht="39">
      <c r="B8" s="18" t="s">
        <v>80</v>
      </c>
      <c r="C8" s="18" t="s">
        <v>141</v>
      </c>
      <c r="D8" s="18" t="s">
        <v>137</v>
      </c>
    </row>
    <row r="9" spans="2:4" s="53" customFormat="1" ht="39">
      <c r="B9" s="18" t="s">
        <v>81</v>
      </c>
      <c r="C9" s="18" t="s">
        <v>141</v>
      </c>
      <c r="D9" s="18" t="s">
        <v>159</v>
      </c>
    </row>
    <row r="10" spans="2:4" s="53" customFormat="1" ht="39">
      <c r="B10" s="18" t="s">
        <v>111</v>
      </c>
      <c r="C10" s="18" t="s">
        <v>141</v>
      </c>
      <c r="D10" s="18" t="s">
        <v>137</v>
      </c>
    </row>
    <row r="11" spans="2:4" s="53" customFormat="1" ht="39">
      <c r="B11" s="18" t="s">
        <v>85</v>
      </c>
      <c r="C11" s="18" t="s">
        <v>141</v>
      </c>
      <c r="D11" s="18" t="s">
        <v>137</v>
      </c>
    </row>
    <row r="12" spans="2:4" s="53" customFormat="1" ht="39">
      <c r="B12" s="18" t="s">
        <v>86</v>
      </c>
      <c r="C12" s="18" t="s">
        <v>141</v>
      </c>
      <c r="D12" s="18" t="s">
        <v>138</v>
      </c>
    </row>
    <row r="13" spans="2:4" s="53" customFormat="1" ht="39">
      <c r="B13" s="18" t="s">
        <v>87</v>
      </c>
      <c r="C13" s="18" t="s">
        <v>141</v>
      </c>
      <c r="D13" s="18" t="s">
        <v>160</v>
      </c>
    </row>
    <row r="14" spans="2:4" s="53" customFormat="1" ht="39">
      <c r="B14" s="18" t="s">
        <v>88</v>
      </c>
      <c r="C14" s="18" t="s">
        <v>141</v>
      </c>
      <c r="D14" s="18" t="s">
        <v>160</v>
      </c>
    </row>
    <row r="15" spans="2:4" s="53" customFormat="1" ht="39">
      <c r="B15" s="18" t="s">
        <v>112</v>
      </c>
      <c r="C15" s="18" t="s">
        <v>140</v>
      </c>
      <c r="D15" s="18" t="s">
        <v>161</v>
      </c>
    </row>
    <row r="16" spans="2:4" s="53" customFormat="1" ht="39">
      <c r="B16" s="18" t="s">
        <v>113</v>
      </c>
      <c r="C16" s="18" t="s">
        <v>141</v>
      </c>
      <c r="D16" s="18" t="s">
        <v>160</v>
      </c>
    </row>
    <row r="17" spans="2:4" s="53" customFormat="1" ht="39">
      <c r="B17" s="18" t="s">
        <v>114</v>
      </c>
      <c r="C17" s="18" t="s">
        <v>141</v>
      </c>
      <c r="D17" s="18" t="s">
        <v>160</v>
      </c>
    </row>
    <row r="18" spans="2:4" s="53" customFormat="1" ht="39">
      <c r="B18" s="18" t="s">
        <v>94</v>
      </c>
      <c r="C18" s="18" t="s">
        <v>141</v>
      </c>
      <c r="D18" s="18" t="s">
        <v>160</v>
      </c>
    </row>
    <row r="19" spans="2:4" s="53" customFormat="1" ht="26.25">
      <c r="B19" s="18" t="s">
        <v>162</v>
      </c>
      <c r="C19" s="18" t="s">
        <v>141</v>
      </c>
      <c r="D19" s="18" t="s">
        <v>139</v>
      </c>
    </row>
    <row r="20" spans="2:4" s="53" customFormat="1" ht="39">
      <c r="B20" s="18" t="s">
        <v>93</v>
      </c>
      <c r="C20" s="18" t="s">
        <v>141</v>
      </c>
      <c r="D20" s="18" t="s">
        <v>160</v>
      </c>
    </row>
    <row r="21" spans="2:4" s="53" customFormat="1" ht="26.25">
      <c r="B21" s="18" t="s">
        <v>95</v>
      </c>
      <c r="C21" s="18" t="s">
        <v>141</v>
      </c>
      <c r="D21" s="18" t="s">
        <v>163</v>
      </c>
    </row>
    <row r="22" spans="2:4" s="53" customFormat="1" ht="38.25" customHeight="1">
      <c r="B22" s="18" t="s">
        <v>148</v>
      </c>
      <c r="C22" s="18" t="s">
        <v>164</v>
      </c>
      <c r="D22" s="18" t="s">
        <v>137</v>
      </c>
    </row>
    <row r="23" spans="2:4" s="53" customFormat="1" ht="26.25">
      <c r="B23" s="96" t="s">
        <v>199</v>
      </c>
      <c r="C23" s="18" t="s">
        <v>164</v>
      </c>
      <c r="D23" s="18" t="s">
        <v>163</v>
      </c>
    </row>
    <row r="24" spans="2:4" s="53" customFormat="1" ht="39">
      <c r="B24" s="18" t="s">
        <v>241</v>
      </c>
      <c r="C24" s="18" t="s">
        <v>141</v>
      </c>
      <c r="D24" s="18" t="s">
        <v>137</v>
      </c>
    </row>
    <row r="25" spans="2:4" s="53" customFormat="1" ht="39">
      <c r="B25" s="96" t="s">
        <v>243</v>
      </c>
      <c r="C25" s="18" t="s">
        <v>164</v>
      </c>
      <c r="D25" s="18" t="s">
        <v>137</v>
      </c>
    </row>
    <row r="26" spans="2:4" s="53" customFormat="1" ht="26.25">
      <c r="B26" s="96" t="s">
        <v>246</v>
      </c>
      <c r="C26" s="18" t="s">
        <v>141</v>
      </c>
      <c r="D26" s="18" t="s">
        <v>248</v>
      </c>
    </row>
    <row r="27" spans="2:4" s="53" customFormat="1" ht="39">
      <c r="B27" s="96" t="s">
        <v>251</v>
      </c>
      <c r="C27" s="18" t="s">
        <v>141</v>
      </c>
      <c r="D27" s="18" t="s">
        <v>137</v>
      </c>
    </row>
    <row r="28" spans="2:4" s="53" customFormat="1" ht="39">
      <c r="B28" s="96" t="s">
        <v>254</v>
      </c>
      <c r="C28" s="18" t="s">
        <v>140</v>
      </c>
      <c r="D28" s="18" t="s">
        <v>137</v>
      </c>
    </row>
    <row r="29" spans="2:4" s="53" customFormat="1" ht="13.5" customHeight="1">
      <c r="B29" s="54"/>
      <c r="C29" s="54"/>
      <c r="D29" s="54"/>
    </row>
    <row r="30" spans="2:4" s="20" customFormat="1" ht="12.75">
      <c r="B30" s="113" t="s">
        <v>168</v>
      </c>
      <c r="C30" s="113"/>
      <c r="D30" s="113"/>
    </row>
    <row r="31" spans="2:4" s="20" customFormat="1" ht="26.25">
      <c r="B31" s="21" t="s">
        <v>132</v>
      </c>
      <c r="C31" s="21" t="s">
        <v>133</v>
      </c>
      <c r="D31" s="21" t="s">
        <v>134</v>
      </c>
    </row>
    <row r="32" spans="2:4" s="53" customFormat="1" ht="66">
      <c r="B32" s="18" t="s">
        <v>103</v>
      </c>
      <c r="C32" s="18" t="s">
        <v>144</v>
      </c>
      <c r="D32" s="18" t="s">
        <v>142</v>
      </c>
    </row>
    <row r="33" spans="2:4" s="53" customFormat="1" ht="66">
      <c r="B33" s="18" t="s">
        <v>225</v>
      </c>
      <c r="C33" s="18" t="s">
        <v>144</v>
      </c>
      <c r="D33" s="18" t="s">
        <v>143</v>
      </c>
    </row>
    <row r="34" spans="2:4" s="53" customFormat="1" ht="52.5">
      <c r="B34" s="18" t="s">
        <v>209</v>
      </c>
      <c r="C34" s="18" t="s">
        <v>211</v>
      </c>
      <c r="D34" s="18" t="s">
        <v>226</v>
      </c>
    </row>
    <row r="35" spans="2:4" s="53" customFormat="1" ht="39">
      <c r="B35" s="18" t="s">
        <v>208</v>
      </c>
      <c r="C35" s="18" t="s">
        <v>210</v>
      </c>
      <c r="D35" s="18" t="s">
        <v>227</v>
      </c>
    </row>
    <row r="36" spans="2:4" s="53" customFormat="1" ht="12.75">
      <c r="B36" s="54"/>
      <c r="C36" s="54"/>
      <c r="D36" s="54"/>
    </row>
    <row r="37" spans="2:4" s="20" customFormat="1" ht="12.75">
      <c r="B37" s="113" t="s">
        <v>232</v>
      </c>
      <c r="C37" s="113"/>
      <c r="D37" s="113"/>
    </row>
    <row r="38" spans="2:4" s="20" customFormat="1" ht="26.25">
      <c r="B38" s="21" t="s">
        <v>132</v>
      </c>
      <c r="C38" s="21" t="s">
        <v>133</v>
      </c>
      <c r="D38" s="21" t="s">
        <v>134</v>
      </c>
    </row>
    <row r="39" spans="2:4" s="53" customFormat="1" ht="39">
      <c r="B39" s="18" t="s">
        <v>110</v>
      </c>
      <c r="C39" s="18" t="s">
        <v>145</v>
      </c>
      <c r="D39" s="18" t="s">
        <v>172</v>
      </c>
    </row>
  </sheetData>
  <sheetProtection/>
  <mergeCells count="3">
    <mergeCell ref="B3:D3"/>
    <mergeCell ref="B30:D30"/>
    <mergeCell ref="B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Interbroker</dc:creator>
  <cp:keywords/>
  <dc:description/>
  <cp:lastModifiedBy>RafalC</cp:lastModifiedBy>
  <cp:lastPrinted>2012-07-04T14:18:02Z</cp:lastPrinted>
  <dcterms:created xsi:type="dcterms:W3CDTF">2012-06-19T12:26:12Z</dcterms:created>
  <dcterms:modified xsi:type="dcterms:W3CDTF">2020-09-16T08:39:34Z</dcterms:modified>
  <cp:category/>
  <cp:version/>
  <cp:contentType/>
  <cp:contentStatus/>
</cp:coreProperties>
</file>